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7635" tabRatio="654" activeTab="2"/>
  </bookViews>
  <sheets>
    <sheet name="Financial Freedom" sheetId="1" r:id="rId1"/>
    <sheet name="Income-Assets" sheetId="2" r:id="rId2"/>
    <sheet name="Debt" sheetId="3" r:id="rId3"/>
    <sheet name="Living Expenses" sheetId="4" r:id="rId4"/>
    <sheet name="Your Future" sheetId="5" r:id="rId5"/>
    <sheet name="Loan Calc" sheetId="6" r:id="rId6"/>
    <sheet name="Notes" sheetId="7" r:id="rId7"/>
  </sheets>
  <externalReferences>
    <externalReference r:id="rId10"/>
  </externalReferences>
  <definedNames>
    <definedName name="Beg_Bal">'Loan Calc'!$C$19:$C$378</definedName>
    <definedName name="Data" localSheetId="5">'Loan Calc'!$A$19:$I$378</definedName>
    <definedName name="End_Bal">'Loan Calc'!$I$19:$I$378</definedName>
    <definedName name="Ending_Balance" localSheetId="5">'Loan Calc'!$I$19:$I$378</definedName>
    <definedName name="Extra_Pay">'Loan Calc'!$E$19:$E$378</definedName>
    <definedName name="Full_Print" localSheetId="5">'Loan Calc'!$A$1:$I$378</definedName>
    <definedName name="Header_Row">ROW('[1]Loan Calculator'!$17:$17)</definedName>
    <definedName name="Int">'Loan Calc'!$H$19:$H$378</definedName>
    <definedName name="Interest_Rate" localSheetId="5">'Loan Calc'!$D$6</definedName>
    <definedName name="Interest_Rate">'[1]Loan Calculator'!$D$5</definedName>
    <definedName name="Last_Row">IF(Values_Entered,Header_Row+Number_of_Payments,Header_Row)</definedName>
    <definedName name="Loan_Amount" localSheetId="5">'Loan Calc'!$D$5</definedName>
    <definedName name="Loan_Amount">'[1]Loan Calculator'!$D$4</definedName>
    <definedName name="Loan_Start" localSheetId="5">'Loan Calc'!$D$8</definedName>
    <definedName name="Loan_Start">'[1]Loan Calculator'!$D$7</definedName>
    <definedName name="Loan_Years" localSheetId="5">'Loan Calc'!$D$7</definedName>
    <definedName name="Loan_Years">'[1]Loan Calculator'!$D$6</definedName>
    <definedName name="Number_of_Payments">MATCH(0.01,End_Bal,-1)+1</definedName>
    <definedName name="Pay_Date" localSheetId="5">'Loan Calc'!$B$19:$B$378</definedName>
    <definedName name="Pay_Num" localSheetId="5">'Loan Calc'!$A$19:$A$378</definedName>
    <definedName name="Pay_Num">'Loan Calc'!$A$19:$A$378</definedName>
    <definedName name="Princ">'Loan Calc'!$G$19:$G$378</definedName>
    <definedName name="_xlnm.Print_Titles" localSheetId="5">'Loan Calc'!$18:$18</definedName>
    <definedName name="Sched_Pay">'Loan Calc'!$D$19:$D$378</definedName>
    <definedName name="Scheduled_Extra_Payments">'Loan Calc'!$D$9</definedName>
    <definedName name="Scheduled_Monthly_Payment">'Loan Calc'!$D$12</definedName>
    <definedName name="Total_Interest" localSheetId="5">'Loan Calc'!$D$16</definedName>
    <definedName name="Total_Pay">'Loan Calc'!$F$19:$F$378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<sst xmlns="http://schemas.openxmlformats.org/spreadsheetml/2006/main" count="256" uniqueCount="191">
  <si>
    <t>Auto Loan 1</t>
  </si>
  <si>
    <t>Auto Loan 2</t>
  </si>
  <si>
    <t>Auto Loan 3</t>
  </si>
  <si>
    <t>Credit Card 1</t>
  </si>
  <si>
    <t>Credit Card 2</t>
  </si>
  <si>
    <t>Credit Card 3</t>
  </si>
  <si>
    <t>Credit Card 4</t>
  </si>
  <si>
    <t>Credit Card 5</t>
  </si>
  <si>
    <t>Credit Card 6</t>
  </si>
  <si>
    <t>Credit Card 7</t>
  </si>
  <si>
    <t>Credit Card 8</t>
  </si>
  <si>
    <t>Personal Loan 1</t>
  </si>
  <si>
    <t>Personal Loan 2</t>
  </si>
  <si>
    <t>Personal Loan 3</t>
  </si>
  <si>
    <t>Name</t>
  </si>
  <si>
    <t>Balance</t>
  </si>
  <si>
    <t>Mo Payment</t>
  </si>
  <si>
    <t>TOTAL LOANS</t>
  </si>
  <si>
    <t>TOTAL CREDIT CARDS</t>
  </si>
  <si>
    <t>TOTAL AUTO LOANS</t>
  </si>
  <si>
    <t>TOTAL MORTGAGE DEBT</t>
  </si>
  <si>
    <t>TOTAL DEBT</t>
  </si>
  <si>
    <t>Electric</t>
  </si>
  <si>
    <t>Gas</t>
  </si>
  <si>
    <t>Cable TV</t>
  </si>
  <si>
    <t>Water</t>
  </si>
  <si>
    <t>Telephone</t>
  </si>
  <si>
    <t>Cell Phone</t>
  </si>
  <si>
    <t>Trash</t>
  </si>
  <si>
    <t>Internet Service</t>
  </si>
  <si>
    <t>House Cleaning Services</t>
  </si>
  <si>
    <t>landscaping</t>
  </si>
  <si>
    <t>Association Dues</t>
  </si>
  <si>
    <t>Homeowner Insurance</t>
  </si>
  <si>
    <t>Automobile Expenses</t>
  </si>
  <si>
    <t>Household Expenses</t>
  </si>
  <si>
    <t>Auto Insurance</t>
  </si>
  <si>
    <t>Car Wash</t>
  </si>
  <si>
    <t>Smog Test</t>
  </si>
  <si>
    <t>Gasoline</t>
  </si>
  <si>
    <t>Lease Payments</t>
  </si>
  <si>
    <t>Repairs</t>
  </si>
  <si>
    <t>Registration</t>
  </si>
  <si>
    <t>Safety Check</t>
  </si>
  <si>
    <t>Tolls/Parking</t>
  </si>
  <si>
    <t>Living Expenses</t>
  </si>
  <si>
    <t>Food</t>
  </si>
  <si>
    <t>Laundry</t>
  </si>
  <si>
    <t>Lunches</t>
  </si>
  <si>
    <t>Haircare</t>
  </si>
  <si>
    <t>Beauty / Cosmetics</t>
  </si>
  <si>
    <t>Child Support</t>
  </si>
  <si>
    <t>Baby Sitter / Child Care</t>
  </si>
  <si>
    <t>School Tuition</t>
  </si>
  <si>
    <t>College Fund</t>
  </si>
  <si>
    <t>Life Insurance</t>
  </si>
  <si>
    <t>Medical Insurance</t>
  </si>
  <si>
    <t>Other Insurance</t>
  </si>
  <si>
    <t>Medical Co-Pay</t>
  </si>
  <si>
    <t>Retirement Allocation</t>
  </si>
  <si>
    <t>Donations /Tithe /Charity</t>
  </si>
  <si>
    <t>SUBTOTAL</t>
  </si>
  <si>
    <t>TOTAL LIVING EXPENSES</t>
  </si>
  <si>
    <t>Mo Cash Flow</t>
  </si>
  <si>
    <t>5 Years</t>
  </si>
  <si>
    <t>10 Years</t>
  </si>
  <si>
    <t>15 Years</t>
  </si>
  <si>
    <t>20 Years</t>
  </si>
  <si>
    <t>25 Years</t>
  </si>
  <si>
    <t>30 Years</t>
  </si>
  <si>
    <t>Stocks</t>
  </si>
  <si>
    <t>401K</t>
  </si>
  <si>
    <t>Cash</t>
  </si>
  <si>
    <t>Rate</t>
  </si>
  <si>
    <t>Other</t>
  </si>
  <si>
    <t>TOTAL OTHER</t>
  </si>
  <si>
    <t>TOTAL STOCKS</t>
  </si>
  <si>
    <t>TOTAL CASH</t>
  </si>
  <si>
    <t>Years to Goal</t>
  </si>
  <si>
    <t>Months to Goal</t>
  </si>
  <si>
    <t>Auto Loan 4</t>
  </si>
  <si>
    <t>Due</t>
  </si>
  <si>
    <t>%</t>
  </si>
  <si>
    <t>Welcome to Freedom</t>
  </si>
  <si>
    <t>Limit</t>
  </si>
  <si>
    <t>Monthly Income</t>
  </si>
  <si>
    <t>Invest Your Positive Cash Flow</t>
  </si>
  <si>
    <t>True Freedom</t>
  </si>
  <si>
    <t>Passive Income</t>
  </si>
  <si>
    <t>Rate of Return</t>
  </si>
  <si>
    <t>Income 1</t>
  </si>
  <si>
    <t>Income 2</t>
  </si>
  <si>
    <t>Income 3</t>
  </si>
  <si>
    <t>Income 4</t>
  </si>
  <si>
    <t>Income 5</t>
  </si>
  <si>
    <t>TOTAL INCOME</t>
  </si>
  <si>
    <t>Monthly Revenue</t>
  </si>
  <si>
    <t>Target</t>
  </si>
  <si>
    <t>Mortgage 1</t>
  </si>
  <si>
    <t>Mortgage 2</t>
  </si>
  <si>
    <t>Mortgage 3</t>
  </si>
  <si>
    <t>Mortgage 4</t>
  </si>
  <si>
    <t>Mortgage 5</t>
  </si>
  <si>
    <t>LOC 2</t>
  </si>
  <si>
    <t>LOC 1</t>
  </si>
  <si>
    <t>PERSONAL DEBT</t>
  </si>
  <si>
    <t>LIVING EXPENSES</t>
  </si>
  <si>
    <t>Mo Income</t>
  </si>
  <si>
    <t>Gross Cash Flow</t>
  </si>
  <si>
    <t>INCOME &amp; ASSETS</t>
  </si>
  <si>
    <t>IRA</t>
  </si>
  <si>
    <t>INVEST YOUR POSITIVE CASH FLOW</t>
  </si>
  <si>
    <t>TOTAL 401K/IRA</t>
  </si>
  <si>
    <t>Debt Payments</t>
  </si>
  <si>
    <t>NET CASH FLOW</t>
  </si>
  <si>
    <r>
      <t xml:space="preserve">FINANCIAL FREEDOM
</t>
    </r>
    <r>
      <rPr>
        <b/>
        <sz val="18"/>
        <color indexed="56"/>
        <rFont val="Georgia"/>
        <family val="1"/>
      </rPr>
      <t>Personal Edition</t>
    </r>
  </si>
  <si>
    <t>You have reached Financial Independence once your passive income exceeds what is required of your expenses.</t>
  </si>
  <si>
    <t>TOTAL LINES OF CREDIT</t>
  </si>
  <si>
    <t>Financial Summary</t>
  </si>
  <si>
    <t>Achieving Goal in the displayed time frame is based on
Active participation in the Real Talk Network Coaching Program.</t>
  </si>
  <si>
    <t>TOTAL INCOME &amp; ASSETS</t>
  </si>
  <si>
    <t>Primary Mortgage</t>
  </si>
  <si>
    <r>
      <t xml:space="preserve">Debt Tab - </t>
    </r>
    <r>
      <rPr>
        <sz val="11"/>
        <color indexed="8"/>
        <rFont val="Bookman"/>
        <family val="1"/>
      </rPr>
      <t>Enter all your interest debt.</t>
    </r>
  </si>
  <si>
    <r>
      <rPr>
        <sz val="11"/>
        <color indexed="8"/>
        <rFont val="Bookman"/>
        <family val="1"/>
      </rPr>
      <t>Once you have completed this worksheet click on the</t>
    </r>
    <r>
      <rPr>
        <b/>
        <sz val="11"/>
        <color indexed="8"/>
        <rFont val="Bookman"/>
        <family val="1"/>
      </rPr>
      <t xml:space="preserve"> "Your Future" </t>
    </r>
    <r>
      <rPr>
        <sz val="11"/>
        <color indexed="8"/>
        <rFont val="Bookman"/>
        <family val="1"/>
      </rPr>
      <t>Tab to see your gross income in action over time if you invested it. You can change the interest rate to match your expectations.</t>
    </r>
  </si>
  <si>
    <t>Close</t>
  </si>
  <si>
    <t>LOC 3</t>
  </si>
  <si>
    <t>Credit Card 9</t>
  </si>
  <si>
    <t>Credit Card 10</t>
  </si>
  <si>
    <t>Credit Card 11</t>
  </si>
  <si>
    <t>Credit Card 12</t>
  </si>
  <si>
    <t>Credit Card 13</t>
  </si>
  <si>
    <t>Credit Card 14</t>
  </si>
  <si>
    <t>Credit Card 15</t>
  </si>
  <si>
    <t>Personal Loan 4</t>
  </si>
  <si>
    <t>Mortgage 6</t>
  </si>
  <si>
    <t>Mortgage 7</t>
  </si>
  <si>
    <t>Mortgage 8</t>
  </si>
  <si>
    <t>Gifts</t>
  </si>
  <si>
    <t>y</t>
  </si>
  <si>
    <t>n</t>
  </si>
  <si>
    <r>
      <rPr>
        <b/>
        <sz val="11"/>
        <color indexed="10"/>
        <rFont val="Bookman"/>
        <family val="0"/>
      </rPr>
      <t>CAN NOT PAY</t>
    </r>
    <r>
      <rPr>
        <b/>
        <sz val="11"/>
        <color indexed="8"/>
        <rFont val="Bookman"/>
        <family val="1"/>
      </rPr>
      <t xml:space="preserve"> with Credit Card  </t>
    </r>
  </si>
  <si>
    <t>Revenue</t>
  </si>
  <si>
    <t>Account Name</t>
  </si>
  <si>
    <t>Income Source</t>
  </si>
  <si>
    <t>Monthly Income - Assets</t>
  </si>
  <si>
    <t>Income 6</t>
  </si>
  <si>
    <t>Income 7</t>
  </si>
  <si>
    <t>Income 8</t>
  </si>
  <si>
    <t>Equifax</t>
  </si>
  <si>
    <t>Transunion</t>
  </si>
  <si>
    <t>Experian</t>
  </si>
  <si>
    <r>
      <rPr>
        <b/>
        <sz val="11"/>
        <color indexed="36"/>
        <rFont val="Bookman"/>
        <family val="0"/>
      </rPr>
      <t xml:space="preserve">CAN PAY </t>
    </r>
    <r>
      <rPr>
        <b/>
        <sz val="11"/>
        <color indexed="8"/>
        <rFont val="Bookman"/>
        <family val="1"/>
      </rPr>
      <t>with Credit Card</t>
    </r>
  </si>
  <si>
    <t>Add a Y (yes) to the left of each living expense item that can be paid by a credit card.</t>
  </si>
  <si>
    <t>Value</t>
  </si>
  <si>
    <r>
      <t xml:space="preserve">Income - Assets Tab - </t>
    </r>
    <r>
      <rPr>
        <sz val="11"/>
        <color indexed="8"/>
        <rFont val="Bookman"/>
        <family val="1"/>
      </rPr>
      <t>Enter your income after taxes. List any investment accounts that you have and if you are receiving distributions add those amounts to the monthly income column.</t>
    </r>
  </si>
  <si>
    <r>
      <t xml:space="preserve">Living Expenses Tab - </t>
    </r>
    <r>
      <rPr>
        <sz val="11"/>
        <color indexed="8"/>
        <rFont val="Bookman"/>
        <family val="1"/>
      </rPr>
      <t>Enter your monthly totals for the various categories. If you need additional categories just add them in the "Other" spaces.</t>
    </r>
  </si>
  <si>
    <r>
      <rPr>
        <sz val="11"/>
        <color indexed="8"/>
        <rFont val="Bookman"/>
        <family val="1"/>
      </rPr>
      <t>This number represents how much money you would have - at the end of the month - If you did not have any debt.</t>
    </r>
    <r>
      <rPr>
        <b/>
        <sz val="11"/>
        <color indexed="8"/>
        <rFont val="Bookman"/>
        <family val="1"/>
      </rPr>
      <t xml:space="preserve"> This is our GOAL!</t>
    </r>
  </si>
  <si>
    <r>
      <rPr>
        <b/>
        <sz val="11"/>
        <color indexed="8"/>
        <rFont val="Calibri"/>
        <family val="2"/>
      </rPr>
      <t xml:space="preserve">NOTE: </t>
    </r>
    <r>
      <rPr>
        <sz val="11"/>
        <color indexed="8"/>
        <rFont val="Calibri"/>
        <family val="2"/>
      </rPr>
      <t>You must completely enter all of your information into the worksheets (</t>
    </r>
    <r>
      <rPr>
        <b/>
        <sz val="11"/>
        <color indexed="8"/>
        <rFont val="Calibri"/>
        <family val="2"/>
      </rPr>
      <t>TABS BELOW</t>
    </r>
    <r>
      <rPr>
        <sz val="11"/>
        <color indexed="8"/>
        <rFont val="Calibri"/>
        <family val="2"/>
      </rPr>
      <t>) to display your information correctly. Be sure to remove all sample data.</t>
    </r>
  </si>
  <si>
    <t>My Notes:</t>
  </si>
  <si>
    <t>DATE</t>
  </si>
  <si>
    <t>Loan amount</t>
  </si>
  <si>
    <t>Annual interest rate</t>
  </si>
  <si>
    <t>Loan period in years</t>
  </si>
  <si>
    <t>Start date of loan</t>
  </si>
  <si>
    <t>Optional extra payments</t>
  </si>
  <si>
    <t>Scheduled monthly payment</t>
  </si>
  <si>
    <t>Scheduled number of payments</t>
  </si>
  <si>
    <t>Actual number of payments</t>
  </si>
  <si>
    <t>Total of early payments</t>
  </si>
  <si>
    <t>Total interest</t>
  </si>
  <si>
    <t>No.</t>
  </si>
  <si>
    <t>Payment Date</t>
  </si>
  <si>
    <t>Beginning Balance</t>
  </si>
  <si>
    <t>Scheduled Payment</t>
  </si>
  <si>
    <t>Extra Payment</t>
  </si>
  <si>
    <t>Total Payment</t>
  </si>
  <si>
    <t>Principal</t>
  </si>
  <si>
    <t>Interest</t>
  </si>
  <si>
    <t>Ending Balance</t>
  </si>
  <si>
    <t>Instructions:</t>
  </si>
  <si>
    <t>Enter values:</t>
  </si>
  <si>
    <t>Chase Bank - Points</t>
  </si>
  <si>
    <t>TOTAL INSURANCE</t>
  </si>
  <si>
    <t>Auto 1</t>
  </si>
  <si>
    <t>AMOUNT SAVED</t>
  </si>
  <si>
    <t>Lump Sum Payment Calculator</t>
  </si>
  <si>
    <t xml:space="preserve">
Loan must be between 1 and 30 years.
Please add Lump Sum payments below
in the Extra Payments column.</t>
  </si>
  <si>
    <t>Income A</t>
  </si>
  <si>
    <t>Income B</t>
  </si>
  <si>
    <t>FICO Score A</t>
  </si>
  <si>
    <t>FICO Score B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</si>
</sst>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h:mm:ss\ AM/PM"/>
    <numFmt numFmtId="167" formatCode="0.0"/>
    <numFmt numFmtId="168" formatCode="0.000%"/>
    <numFmt numFmtId="169" formatCode="mmm\-yyyy"/>
    <numFmt numFmtId="170" formatCode="0.000"/>
    <numFmt numFmtId="171" formatCode="0_)"/>
    <numFmt numFmtId="172" formatCode="0.00?%_)"/>
  </numFmts>
  <fonts count="4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Georgia"/>
      <family val="1"/>
    </font>
    <font>
      <b/>
      <sz val="11"/>
      <color indexed="8"/>
      <name val="Bookman"/>
      <family val="1"/>
    </font>
    <font>
      <sz val="11"/>
      <color indexed="8"/>
      <name val="Bookman"/>
      <family val="1"/>
    </font>
    <font>
      <b/>
      <sz val="11"/>
      <color indexed="10"/>
      <name val="Bookman"/>
      <family val="0"/>
    </font>
    <font>
      <b/>
      <sz val="11"/>
      <color indexed="36"/>
      <name val="Bookman"/>
      <family val="0"/>
    </font>
    <font>
      <sz val="16"/>
      <name val="Century Gothic"/>
      <family val="2"/>
    </font>
    <font>
      <sz val="18"/>
      <name val="Century Gothic"/>
      <family val="2"/>
    </font>
    <font>
      <sz val="10"/>
      <name val="Century Gothic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22"/>
      <color indexed="56"/>
      <name val="Georgia"/>
      <family val="1"/>
    </font>
    <font>
      <sz val="11"/>
      <color indexed="9"/>
      <name val="Bookman"/>
      <family val="1"/>
    </font>
    <font>
      <b/>
      <u val="single"/>
      <sz val="11"/>
      <color indexed="8"/>
      <name val="Bookman"/>
      <family val="1"/>
    </font>
    <font>
      <b/>
      <u val="singleAccounting"/>
      <sz val="11"/>
      <color indexed="8"/>
      <name val="Bookman"/>
      <family val="1"/>
    </font>
    <font>
      <b/>
      <sz val="11"/>
      <color indexed="9"/>
      <name val="Bookman"/>
      <family val="1"/>
    </font>
    <font>
      <b/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9"/>
      <name val="Bookman"/>
      <family val="1"/>
    </font>
    <font>
      <b/>
      <sz val="22"/>
      <color indexed="8"/>
      <name val="Georgia"/>
      <family val="1"/>
    </font>
    <font>
      <sz val="22"/>
      <color indexed="56"/>
      <name val="Georgia"/>
      <family val="1"/>
    </font>
    <font>
      <b/>
      <sz val="16"/>
      <color indexed="56"/>
      <name val="Arial"/>
      <family val="2"/>
    </font>
    <font>
      <sz val="10"/>
      <color indexed="8"/>
      <name val="Calibri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/>
      <right/>
      <top style="thin"/>
      <bottom/>
    </border>
    <border>
      <left style="thin"/>
      <right style="thin"/>
      <top style="thin"/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/>
      <right style="thin"/>
      <top style="hair">
        <color indexed="55"/>
      </top>
      <bottom style="thin"/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4" fontId="0" fillId="0" borderId="0" xfId="44" applyFont="1" applyAlignment="1">
      <alignment/>
    </xf>
    <xf numFmtId="44" fontId="0" fillId="0" borderId="0" xfId="44" applyFont="1" applyBorder="1" applyAlignment="1">
      <alignment vertical="top"/>
    </xf>
    <xf numFmtId="0" fontId="0" fillId="0" borderId="0" xfId="0" applyFill="1" applyBorder="1" applyAlignment="1">
      <alignment vertical="top"/>
    </xf>
    <xf numFmtId="44" fontId="0" fillId="0" borderId="0" xfId="0" applyNumberFormat="1" applyAlignment="1">
      <alignment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/>
    </xf>
    <xf numFmtId="44" fontId="1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4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44" fontId="16" fillId="0" borderId="0" xfId="44" applyFont="1" applyAlignment="1">
      <alignment vertical="center"/>
    </xf>
    <xf numFmtId="0" fontId="1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4" fontId="17" fillId="0" borderId="0" xfId="0" applyNumberFormat="1" applyFont="1" applyBorder="1" applyAlignment="1">
      <alignment vertical="top"/>
    </xf>
    <xf numFmtId="44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3" fillId="4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8" fillId="0" borderId="16" xfId="0" applyFont="1" applyBorder="1" applyAlignment="1">
      <alignment horizontal="center" vertical="top"/>
    </xf>
    <xf numFmtId="44" fontId="4" fillId="0" borderId="0" xfId="44" applyFont="1" applyFill="1" applyBorder="1" applyAlignment="1">
      <alignment vertical="top"/>
    </xf>
    <xf numFmtId="0" fontId="4" fillId="5" borderId="17" xfId="0" applyFont="1" applyFill="1" applyBorder="1" applyAlignment="1">
      <alignment horizontal="center" vertical="top"/>
    </xf>
    <xf numFmtId="0" fontId="3" fillId="20" borderId="18" xfId="0" applyFont="1" applyFill="1" applyBorder="1" applyAlignment="1">
      <alignment horizontal="right" vertical="top"/>
    </xf>
    <xf numFmtId="44" fontId="4" fillId="20" borderId="18" xfId="44" applyFont="1" applyFill="1" applyBorder="1" applyAlignment="1">
      <alignment vertical="top"/>
    </xf>
    <xf numFmtId="44" fontId="19" fillId="0" borderId="0" xfId="44" applyFont="1" applyFill="1" applyBorder="1" applyAlignment="1">
      <alignment horizontal="center" vertical="top"/>
    </xf>
    <xf numFmtId="44" fontId="19" fillId="0" borderId="16" xfId="44" applyFont="1" applyFill="1" applyBorder="1" applyAlignment="1">
      <alignment horizontal="center" vertical="top"/>
    </xf>
    <xf numFmtId="44" fontId="4" fillId="20" borderId="14" xfId="44" applyFont="1" applyFill="1" applyBorder="1" applyAlignment="1">
      <alignment vertical="top"/>
    </xf>
    <xf numFmtId="9" fontId="4" fillId="0" borderId="19" xfId="65" applyFont="1" applyFill="1" applyBorder="1" applyAlignment="1">
      <alignment vertical="top"/>
    </xf>
    <xf numFmtId="9" fontId="4" fillId="0" borderId="20" xfId="65" applyFont="1" applyFill="1" applyBorder="1" applyAlignment="1">
      <alignment vertical="top"/>
    </xf>
    <xf numFmtId="9" fontId="4" fillId="0" borderId="0" xfId="65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5" borderId="21" xfId="0" applyFont="1" applyFill="1" applyBorder="1" applyAlignment="1">
      <alignment horizontal="center" vertical="top"/>
    </xf>
    <xf numFmtId="0" fontId="3" fillId="20" borderId="22" xfId="0" applyFont="1" applyFill="1" applyBorder="1" applyAlignment="1">
      <alignment horizontal="right" vertical="top"/>
    </xf>
    <xf numFmtId="0" fontId="4" fillId="5" borderId="23" xfId="0" applyFont="1" applyFill="1" applyBorder="1" applyAlignment="1">
      <alignment horizontal="center" vertical="top"/>
    </xf>
    <xf numFmtId="0" fontId="18" fillId="6" borderId="18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10" fontId="4" fillId="6" borderId="24" xfId="65" applyNumberFormat="1" applyFont="1" applyFill="1" applyBorder="1" applyAlignment="1">
      <alignment vertical="top"/>
    </xf>
    <xf numFmtId="10" fontId="4" fillId="0" borderId="0" xfId="65" applyNumberFormat="1" applyFont="1" applyAlignment="1">
      <alignment vertical="top"/>
    </xf>
    <xf numFmtId="0" fontId="3" fillId="6" borderId="22" xfId="0" applyFont="1" applyFill="1" applyBorder="1" applyAlignment="1">
      <alignment horizontal="right" vertical="top"/>
    </xf>
    <xf numFmtId="44" fontId="4" fillId="6" borderId="18" xfId="44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44" fontId="4" fillId="0" borderId="0" xfId="44" applyFont="1" applyBorder="1" applyAlignment="1">
      <alignment vertical="top"/>
    </xf>
    <xf numFmtId="0" fontId="3" fillId="6" borderId="25" xfId="0" applyFont="1" applyFill="1" applyBorder="1" applyAlignment="1">
      <alignment horizontal="right" vertical="top"/>
    </xf>
    <xf numFmtId="44" fontId="3" fillId="6" borderId="18" xfId="44" applyFont="1" applyFill="1" applyBorder="1" applyAlignment="1">
      <alignment vertical="top"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26" xfId="0" applyFont="1" applyBorder="1" applyAlignment="1">
      <alignment/>
    </xf>
    <xf numFmtId="0" fontId="3" fillId="0" borderId="27" xfId="0" applyFont="1" applyBorder="1" applyAlignment="1">
      <alignment horizontal="right"/>
    </xf>
    <xf numFmtId="44" fontId="3" fillId="20" borderId="18" xfId="44" applyFont="1" applyFill="1" applyBorder="1" applyAlignment="1">
      <alignment/>
    </xf>
    <xf numFmtId="0" fontId="3" fillId="0" borderId="0" xfId="0" applyFont="1" applyAlignment="1">
      <alignment horizontal="right"/>
    </xf>
    <xf numFmtId="44" fontId="3" fillId="0" borderId="0" xfId="44" applyFont="1" applyFill="1" applyBorder="1" applyAlignment="1">
      <alignment/>
    </xf>
    <xf numFmtId="44" fontId="4" fillId="0" borderId="0" xfId="44" applyFont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44" fontId="4" fillId="0" borderId="0" xfId="0" applyNumberFormat="1" applyFont="1" applyFill="1" applyBorder="1" applyAlignment="1">
      <alignment/>
    </xf>
    <xf numFmtId="0" fontId="3" fillId="4" borderId="28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/>
    </xf>
    <xf numFmtId="9" fontId="4" fillId="4" borderId="1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4" borderId="15" xfId="0" applyFont="1" applyFill="1" applyBorder="1" applyAlignment="1">
      <alignment/>
    </xf>
    <xf numFmtId="44" fontId="4" fillId="4" borderId="15" xfId="0" applyNumberFormat="1" applyFont="1" applyFill="1" applyBorder="1" applyAlignment="1">
      <alignment/>
    </xf>
    <xf numFmtId="0" fontId="20" fillId="13" borderId="18" xfId="0" applyFont="1" applyFill="1" applyBorder="1" applyAlignment="1">
      <alignment horizontal="center"/>
    </xf>
    <xf numFmtId="0" fontId="3" fillId="6" borderId="29" xfId="0" applyFont="1" applyFill="1" applyBorder="1" applyAlignment="1">
      <alignment horizontal="center" vertical="top"/>
    </xf>
    <xf numFmtId="44" fontId="3" fillId="6" borderId="18" xfId="0" applyNumberFormat="1" applyFont="1" applyFill="1" applyBorder="1" applyAlignment="1">
      <alignment/>
    </xf>
    <xf numFmtId="0" fontId="3" fillId="6" borderId="18" xfId="0" applyFont="1" applyFill="1" applyBorder="1" applyAlignment="1">
      <alignment horizontal="center"/>
    </xf>
    <xf numFmtId="0" fontId="4" fillId="4" borderId="17" xfId="0" applyFont="1" applyFill="1" applyBorder="1" applyAlignment="1">
      <alignment/>
    </xf>
    <xf numFmtId="0" fontId="4" fillId="4" borderId="16" xfId="0" applyFont="1" applyFill="1" applyBorder="1" applyAlignment="1">
      <alignment/>
    </xf>
    <xf numFmtId="0" fontId="4" fillId="4" borderId="17" xfId="0" applyFont="1" applyFill="1" applyBorder="1" applyAlignment="1">
      <alignment horizontal="center"/>
    </xf>
    <xf numFmtId="44" fontId="4" fillId="4" borderId="16" xfId="0" applyNumberFormat="1" applyFont="1" applyFill="1" applyBorder="1" applyAlignment="1">
      <alignment/>
    </xf>
    <xf numFmtId="0" fontId="3" fillId="4" borderId="17" xfId="0" applyFont="1" applyFill="1" applyBorder="1" applyAlignment="1">
      <alignment horizontal="center"/>
    </xf>
    <xf numFmtId="0" fontId="3" fillId="0" borderId="30" xfId="0" applyFont="1" applyFill="1" applyBorder="1" applyAlignment="1" applyProtection="1">
      <alignment horizontal="center" vertical="top"/>
      <protection locked="0"/>
    </xf>
    <xf numFmtId="44" fontId="4" fillId="0" borderId="30" xfId="44" applyFont="1" applyFill="1" applyBorder="1" applyAlignment="1" applyProtection="1">
      <alignment vertical="top"/>
      <protection locked="0"/>
    </xf>
    <xf numFmtId="0" fontId="3" fillId="0" borderId="24" xfId="0" applyFont="1" applyFill="1" applyBorder="1" applyAlignment="1" applyProtection="1">
      <alignment horizontal="center" vertical="top"/>
      <protection locked="0"/>
    </xf>
    <xf numFmtId="44" fontId="4" fillId="0" borderId="24" xfId="44" applyFont="1" applyFill="1" applyBorder="1" applyAlignment="1" applyProtection="1">
      <alignment vertical="top"/>
      <protection locked="0"/>
    </xf>
    <xf numFmtId="0" fontId="3" fillId="0" borderId="21" xfId="0" applyFont="1" applyFill="1" applyBorder="1" applyAlignment="1" applyProtection="1">
      <alignment horizontal="center" vertical="top"/>
      <protection locked="0"/>
    </xf>
    <xf numFmtId="44" fontId="4" fillId="0" borderId="21" xfId="44" applyFont="1" applyFill="1" applyBorder="1" applyAlignment="1" applyProtection="1">
      <alignment vertical="top"/>
      <protection locked="0"/>
    </xf>
    <xf numFmtId="0" fontId="4" fillId="0" borderId="31" xfId="0" applyFont="1" applyBorder="1" applyAlignment="1" applyProtection="1">
      <alignment vertical="top"/>
      <protection locked="0"/>
    </xf>
    <xf numFmtId="44" fontId="4" fillId="0" borderId="32" xfId="44" applyFont="1" applyBorder="1" applyAlignment="1" applyProtection="1">
      <alignment vertical="top"/>
      <protection locked="0"/>
    </xf>
    <xf numFmtId="44" fontId="4" fillId="0" borderId="21" xfId="44" applyFont="1" applyBorder="1" applyAlignment="1" applyProtection="1">
      <alignment vertical="top"/>
      <protection locked="0"/>
    </xf>
    <xf numFmtId="0" fontId="4" fillId="0" borderId="20" xfId="0" applyFont="1" applyBorder="1" applyAlignment="1" applyProtection="1">
      <alignment vertical="top"/>
      <protection locked="0"/>
    </xf>
    <xf numFmtId="44" fontId="4" fillId="0" borderId="30" xfId="44" applyFont="1" applyBorder="1" applyAlignment="1" applyProtection="1">
      <alignment vertical="top"/>
      <protection locked="0"/>
    </xf>
    <xf numFmtId="0" fontId="4" fillId="0" borderId="19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/>
      <protection locked="0"/>
    </xf>
    <xf numFmtId="44" fontId="4" fillId="0" borderId="21" xfId="44" applyFont="1" applyBorder="1" applyAlignment="1" applyProtection="1">
      <alignment/>
      <protection locked="0"/>
    </xf>
    <xf numFmtId="44" fontId="4" fillId="0" borderId="30" xfId="44" applyFont="1" applyBorder="1" applyAlignment="1" applyProtection="1">
      <alignment/>
      <protection locked="0"/>
    </xf>
    <xf numFmtId="44" fontId="4" fillId="0" borderId="24" xfId="44" applyFont="1" applyBorder="1" applyAlignment="1" applyProtection="1">
      <alignment/>
      <protection locked="0"/>
    </xf>
    <xf numFmtId="9" fontId="3" fillId="0" borderId="2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right" vertical="center"/>
    </xf>
    <xf numFmtId="44" fontId="4" fillId="0" borderId="0" xfId="44" applyFont="1" applyBorder="1" applyAlignment="1">
      <alignment vertical="center"/>
    </xf>
    <xf numFmtId="0" fontId="4" fillId="0" borderId="16" xfId="0" applyFont="1" applyBorder="1" applyAlignment="1" applyProtection="1">
      <alignment vertical="top"/>
      <protection locked="0"/>
    </xf>
    <xf numFmtId="10" fontId="4" fillId="0" borderId="21" xfId="65" applyNumberFormat="1" applyFont="1" applyBorder="1" applyAlignment="1" applyProtection="1">
      <alignment vertical="top"/>
      <protection locked="0"/>
    </xf>
    <xf numFmtId="10" fontId="4" fillId="0" borderId="30" xfId="65" applyNumberFormat="1" applyFont="1" applyBorder="1" applyAlignment="1" applyProtection="1">
      <alignment vertical="top"/>
      <protection locked="0"/>
    </xf>
    <xf numFmtId="10" fontId="4" fillId="0" borderId="30" xfId="65" applyNumberFormat="1" applyFont="1" applyFill="1" applyBorder="1" applyAlignment="1" applyProtection="1">
      <alignment vertical="top"/>
      <protection locked="0"/>
    </xf>
    <xf numFmtId="44" fontId="4" fillId="0" borderId="33" xfId="44" applyFont="1" applyFill="1" applyBorder="1" applyAlignment="1" applyProtection="1">
      <alignment vertical="top"/>
      <protection locked="0"/>
    </xf>
    <xf numFmtId="0" fontId="18" fillId="24" borderId="0" xfId="0" applyFont="1" applyFill="1" applyBorder="1" applyAlignment="1">
      <alignment horizontal="center" vertical="top"/>
    </xf>
    <xf numFmtId="44" fontId="19" fillId="24" borderId="0" xfId="44" applyFont="1" applyFill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4" fillId="0" borderId="3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 applyProtection="1">
      <alignment horizontal="center" vertical="center"/>
      <protection locked="0"/>
    </xf>
    <xf numFmtId="44" fontId="3" fillId="24" borderId="0" xfId="44" applyFont="1" applyFill="1" applyBorder="1" applyAlignment="1">
      <alignment/>
    </xf>
    <xf numFmtId="44" fontId="13" fillId="0" borderId="0" xfId="44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44" fontId="3" fillId="20" borderId="22" xfId="44" applyFont="1" applyFill="1" applyBorder="1" applyAlignment="1">
      <alignment/>
    </xf>
    <xf numFmtId="0" fontId="20" fillId="13" borderId="35" xfId="0" applyFont="1" applyFill="1" applyBorder="1" applyAlignment="1">
      <alignment horizontal="center" vertical="top"/>
    </xf>
    <xf numFmtId="10" fontId="4" fillId="6" borderId="30" xfId="65" applyNumberFormat="1" applyFont="1" applyFill="1" applyBorder="1" applyAlignment="1">
      <alignment vertical="top"/>
    </xf>
    <xf numFmtId="0" fontId="19" fillId="0" borderId="0" xfId="0" applyFont="1" applyBorder="1" applyAlignment="1">
      <alignment horizontal="center" vertical="top"/>
    </xf>
    <xf numFmtId="44" fontId="19" fillId="0" borderId="36" xfId="44" applyFont="1" applyFill="1" applyBorder="1" applyAlignment="1">
      <alignment horizontal="center" vertical="top"/>
    </xf>
    <xf numFmtId="44" fontId="4" fillId="6" borderId="15" xfId="44" applyFont="1" applyFill="1" applyBorder="1" applyAlignment="1">
      <alignment vertical="top"/>
    </xf>
    <xf numFmtId="44" fontId="4" fillId="6" borderId="24" xfId="44" applyFont="1" applyFill="1" applyBorder="1" applyAlignment="1">
      <alignment vertical="top"/>
    </xf>
    <xf numFmtId="44" fontId="4" fillId="6" borderId="21" xfId="44" applyFont="1" applyFill="1" applyBorder="1" applyAlignment="1">
      <alignment vertical="top"/>
    </xf>
    <xf numFmtId="0" fontId="2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9" fillId="0" borderId="0" xfId="0" applyFont="1" applyBorder="1" applyAlignment="1">
      <alignment/>
    </xf>
    <xf numFmtId="0" fontId="9" fillId="0" borderId="37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37" xfId="0" applyFont="1" applyBorder="1" applyAlignment="1">
      <alignment horizontal="left"/>
    </xf>
    <xf numFmtId="14" fontId="10" fillId="0" borderId="37" xfId="0" applyNumberFormat="1" applyFont="1" applyBorder="1" applyAlignment="1">
      <alignment horizontal="left"/>
    </xf>
    <xf numFmtId="0" fontId="10" fillId="0" borderId="0" xfId="0" applyFont="1" applyBorder="1" applyAlignment="1">
      <alignment wrapText="1"/>
    </xf>
    <xf numFmtId="0" fontId="22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14" fontId="12" fillId="5" borderId="0" xfId="0" applyNumberFormat="1" applyFont="1" applyFill="1" applyBorder="1" applyAlignment="1">
      <alignment horizontal="right"/>
    </xf>
    <xf numFmtId="44" fontId="12" fillId="5" borderId="0" xfId="44" applyNumberFormat="1" applyFont="1" applyFill="1" applyBorder="1" applyAlignment="1">
      <alignment horizontal="right"/>
    </xf>
    <xf numFmtId="44" fontId="12" fillId="24" borderId="0" xfId="44" applyNumberFormat="1" applyFont="1" applyFill="1" applyBorder="1" applyAlignment="1" applyProtection="1">
      <alignment horizontal="right"/>
      <protection locked="0"/>
    </xf>
    <xf numFmtId="7" fontId="12" fillId="0" borderId="0" xfId="0" applyNumberFormat="1" applyFont="1" applyFill="1" applyBorder="1" applyAlignment="1">
      <alignment/>
    </xf>
    <xf numFmtId="10" fontId="12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0" fillId="6" borderId="0" xfId="0" applyFont="1" applyFill="1" applyBorder="1" applyAlignment="1">
      <alignment horizontal="left"/>
    </xf>
    <xf numFmtId="0" fontId="10" fillId="6" borderId="38" xfId="0" applyFont="1" applyFill="1" applyBorder="1" applyAlignment="1">
      <alignment horizontal="left"/>
    </xf>
    <xf numFmtId="0" fontId="10" fillId="6" borderId="17" xfId="0" applyFont="1" applyFill="1" applyBorder="1" applyAlignment="1">
      <alignment horizontal="left"/>
    </xf>
    <xf numFmtId="0" fontId="10" fillId="6" borderId="27" xfId="0" applyFont="1" applyFill="1" applyBorder="1" applyAlignment="1">
      <alignment horizontal="left"/>
    </xf>
    <xf numFmtId="14" fontId="10" fillId="6" borderId="0" xfId="0" applyNumberFormat="1" applyFont="1" applyFill="1" applyBorder="1" applyAlignment="1">
      <alignment horizontal="left"/>
    </xf>
    <xf numFmtId="44" fontId="11" fillId="6" borderId="39" xfId="44" applyFont="1" applyFill="1" applyBorder="1" applyAlignment="1">
      <alignment/>
    </xf>
    <xf numFmtId="1" fontId="11" fillId="6" borderId="40" xfId="0" applyNumberFormat="1" applyFont="1" applyFill="1" applyBorder="1" applyAlignment="1">
      <alignment horizontal="right"/>
    </xf>
    <xf numFmtId="44" fontId="11" fillId="6" borderId="40" xfId="44" applyFont="1" applyFill="1" applyBorder="1" applyAlignment="1">
      <alignment/>
    </xf>
    <xf numFmtId="44" fontId="11" fillId="6" borderId="41" xfId="44" applyFont="1" applyFill="1" applyBorder="1" applyAlignment="1">
      <alignment/>
    </xf>
    <xf numFmtId="44" fontId="11" fillId="24" borderId="30" xfId="0" applyNumberFormat="1" applyFont="1" applyFill="1" applyBorder="1" applyAlignment="1" applyProtection="1">
      <alignment/>
      <protection locked="0"/>
    </xf>
    <xf numFmtId="168" fontId="11" fillId="24" borderId="30" xfId="0" applyNumberFormat="1" applyFont="1" applyFill="1" applyBorder="1" applyAlignment="1" applyProtection="1">
      <alignment horizontal="right"/>
      <protection locked="0"/>
    </xf>
    <xf numFmtId="1" fontId="11" fillId="24" borderId="30" xfId="0" applyNumberFormat="1" applyFont="1" applyFill="1" applyBorder="1" applyAlignment="1" applyProtection="1">
      <alignment horizontal="right"/>
      <protection locked="0"/>
    </xf>
    <xf numFmtId="14" fontId="11" fillId="24" borderId="30" xfId="0" applyNumberFormat="1" applyFont="1" applyFill="1" applyBorder="1" applyAlignment="1" applyProtection="1">
      <alignment horizontal="right"/>
      <protection locked="0"/>
    </xf>
    <xf numFmtId="0" fontId="11" fillId="0" borderId="42" xfId="0" applyFont="1" applyFill="1" applyBorder="1" applyAlignment="1" applyProtection="1">
      <alignment horizontal="right" wrapText="1"/>
      <protection/>
    </xf>
    <xf numFmtId="1" fontId="12" fillId="5" borderId="43" xfId="0" applyNumberFormat="1" applyFont="1" applyFill="1" applyBorder="1" applyAlignment="1">
      <alignment horizontal="right"/>
    </xf>
    <xf numFmtId="14" fontId="12" fillId="5" borderId="38" xfId="0" applyNumberFormat="1" applyFont="1" applyFill="1" applyBorder="1" applyAlignment="1">
      <alignment horizontal="right"/>
    </xf>
    <xf numFmtId="44" fontId="12" fillId="5" borderId="38" xfId="44" applyNumberFormat="1" applyFont="1" applyFill="1" applyBorder="1" applyAlignment="1">
      <alignment horizontal="right"/>
    </xf>
    <xf numFmtId="44" fontId="12" fillId="24" borderId="38" xfId="44" applyNumberFormat="1" applyFont="1" applyFill="1" applyBorder="1" applyAlignment="1" applyProtection="1">
      <alignment horizontal="right"/>
      <protection locked="0"/>
    </xf>
    <xf numFmtId="44" fontId="12" fillId="5" borderId="20" xfId="44" applyNumberFormat="1" applyFont="1" applyFill="1" applyBorder="1" applyAlignment="1">
      <alignment horizontal="right"/>
    </xf>
    <xf numFmtId="1" fontId="12" fillId="5" borderId="17" xfId="0" applyNumberFormat="1" applyFont="1" applyFill="1" applyBorder="1" applyAlignment="1">
      <alignment horizontal="right"/>
    </xf>
    <xf numFmtId="44" fontId="12" fillId="5" borderId="16" xfId="44" applyNumberFormat="1" applyFont="1" applyFill="1" applyBorder="1" applyAlignment="1">
      <alignment horizontal="right"/>
    </xf>
    <xf numFmtId="0" fontId="12" fillId="5" borderId="17" xfId="0" applyFont="1" applyFill="1" applyBorder="1" applyAlignment="1">
      <alignment horizontal="right"/>
    </xf>
    <xf numFmtId="0" fontId="12" fillId="5" borderId="26" xfId="0" applyFont="1" applyFill="1" applyBorder="1" applyAlignment="1">
      <alignment horizontal="right"/>
    </xf>
    <xf numFmtId="14" fontId="12" fillId="5" borderId="27" xfId="0" applyNumberFormat="1" applyFont="1" applyFill="1" applyBorder="1" applyAlignment="1">
      <alignment horizontal="right"/>
    </xf>
    <xf numFmtId="44" fontId="12" fillId="24" borderId="27" xfId="44" applyNumberFormat="1" applyFont="1" applyFill="1" applyBorder="1" applyAlignment="1" applyProtection="1">
      <alignment horizontal="right"/>
      <protection locked="0"/>
    </xf>
    <xf numFmtId="14" fontId="1" fillId="0" borderId="17" xfId="0" applyNumberFormat="1" applyFont="1" applyBorder="1" applyAlignment="1" applyProtection="1">
      <alignment horizontal="center" vertical="top"/>
      <protection locked="0"/>
    </xf>
    <xf numFmtId="14" fontId="1" fillId="0" borderId="26" xfId="0" applyNumberFormat="1" applyFont="1" applyBorder="1" applyAlignment="1" applyProtection="1">
      <alignment horizontal="center" vertical="top"/>
      <protection locked="0"/>
    </xf>
    <xf numFmtId="14" fontId="1" fillId="0" borderId="24" xfId="0" applyNumberFormat="1" applyFont="1" applyBorder="1" applyAlignment="1" applyProtection="1">
      <alignment horizontal="center" vertical="top"/>
      <protection locked="0"/>
    </xf>
    <xf numFmtId="1" fontId="4" fillId="24" borderId="16" xfId="44" applyNumberFormat="1" applyFont="1" applyFill="1" applyBorder="1" applyAlignment="1" applyProtection="1">
      <alignment horizontal="center" vertical="top"/>
      <protection locked="0"/>
    </xf>
    <xf numFmtId="1" fontId="4" fillId="24" borderId="20" xfId="44" applyNumberFormat="1" applyFont="1" applyFill="1" applyBorder="1" applyAlignment="1" applyProtection="1">
      <alignment horizontal="center" vertical="top"/>
      <protection locked="0"/>
    </xf>
    <xf numFmtId="1" fontId="4" fillId="24" borderId="31" xfId="44" applyNumberFormat="1" applyFont="1" applyFill="1" applyBorder="1" applyAlignment="1" applyProtection="1">
      <alignment horizontal="center" vertical="top"/>
      <protection locked="0"/>
    </xf>
    <xf numFmtId="0" fontId="4" fillId="5" borderId="15" xfId="0" applyFont="1" applyFill="1" applyBorder="1" applyAlignment="1" applyProtection="1">
      <alignment horizontal="center" vertical="top"/>
      <protection locked="0"/>
    </xf>
    <xf numFmtId="1" fontId="19" fillId="0" borderId="0" xfId="44" applyNumberFormat="1" applyFont="1" applyFill="1" applyBorder="1" applyAlignment="1">
      <alignment horizontal="center" vertical="top"/>
    </xf>
    <xf numFmtId="1" fontId="0" fillId="0" borderId="0" xfId="0" applyNumberFormat="1" applyAlignment="1">
      <alignment horizontal="center" vertical="top"/>
    </xf>
    <xf numFmtId="1" fontId="4" fillId="0" borderId="21" xfId="44" applyNumberFormat="1" applyFont="1" applyBorder="1" applyAlignment="1" applyProtection="1">
      <alignment horizontal="center" vertical="top"/>
      <protection locked="0"/>
    </xf>
    <xf numFmtId="1" fontId="4" fillId="0" borderId="30" xfId="44" applyNumberFormat="1" applyFont="1" applyBorder="1" applyAlignment="1" applyProtection="1">
      <alignment horizontal="center" vertical="top"/>
      <protection locked="0"/>
    </xf>
    <xf numFmtId="0" fontId="4" fillId="0" borderId="21" xfId="0" applyFont="1" applyBorder="1" applyAlignment="1" applyProtection="1">
      <alignment horizontal="center" vertical="top"/>
      <protection locked="0"/>
    </xf>
    <xf numFmtId="0" fontId="4" fillId="0" borderId="3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 horizontal="center" vertical="top"/>
    </xf>
    <xf numFmtId="0" fontId="4" fillId="5" borderId="17" xfId="0" applyFont="1" applyFill="1" applyBorder="1" applyAlignment="1" applyProtection="1">
      <alignment horizontal="center" vertical="top"/>
      <protection locked="0"/>
    </xf>
    <xf numFmtId="0" fontId="18" fillId="24" borderId="28" xfId="0" applyFont="1" applyFill="1" applyBorder="1" applyAlignment="1">
      <alignment horizontal="center" vertical="top"/>
    </xf>
    <xf numFmtId="44" fontId="4" fillId="0" borderId="44" xfId="44" applyFont="1" applyBorder="1" applyAlignment="1" applyProtection="1">
      <alignment vertical="top"/>
      <protection locked="0"/>
    </xf>
    <xf numFmtId="0" fontId="4" fillId="0" borderId="32" xfId="0" applyFont="1" applyBorder="1" applyAlignment="1" applyProtection="1">
      <alignment horizontal="center" vertical="top"/>
      <protection locked="0"/>
    </xf>
    <xf numFmtId="44" fontId="19" fillId="0" borderId="27" xfId="44" applyFont="1" applyFill="1" applyBorder="1" applyAlignment="1">
      <alignment horizontal="center" vertical="top"/>
    </xf>
    <xf numFmtId="44" fontId="4" fillId="0" borderId="0" xfId="44" applyFont="1" applyFill="1" applyBorder="1" applyAlignment="1" applyProtection="1">
      <alignment vertical="top"/>
      <protection/>
    </xf>
    <xf numFmtId="44" fontId="4" fillId="0" borderId="0" xfId="44" applyFont="1" applyBorder="1" applyAlignment="1" applyProtection="1">
      <alignment vertical="top"/>
      <protection/>
    </xf>
    <xf numFmtId="44" fontId="3" fillId="0" borderId="0" xfId="44" applyFont="1" applyFill="1" applyBorder="1" applyAlignment="1" applyProtection="1">
      <alignment vertical="top"/>
      <protection/>
    </xf>
    <xf numFmtId="1" fontId="19" fillId="0" borderId="0" xfId="44" applyNumberFormat="1" applyFont="1" applyFill="1" applyBorder="1" applyAlignment="1" applyProtection="1">
      <alignment horizontal="center" vertical="top"/>
      <protection/>
    </xf>
    <xf numFmtId="1" fontId="4" fillId="0" borderId="0" xfId="44" applyNumberFormat="1" applyFont="1" applyBorder="1" applyAlignment="1" applyProtection="1">
      <alignment horizontal="center" vertical="top"/>
      <protection/>
    </xf>
    <xf numFmtId="1" fontId="4" fillId="0" borderId="0" xfId="44" applyNumberFormat="1" applyFont="1" applyFill="1" applyBorder="1" applyAlignment="1" applyProtection="1">
      <alignment horizontal="center" vertical="top"/>
      <protection/>
    </xf>
    <xf numFmtId="1" fontId="3" fillId="0" borderId="0" xfId="44" applyNumberFormat="1" applyFont="1" applyFill="1" applyBorder="1" applyAlignment="1" applyProtection="1">
      <alignment horizontal="center" vertical="top"/>
      <protection/>
    </xf>
    <xf numFmtId="1" fontId="18" fillId="0" borderId="0" xfId="0" applyNumberFormat="1" applyFont="1" applyFill="1" applyBorder="1" applyAlignment="1" applyProtection="1">
      <alignment horizontal="center" vertical="top"/>
      <protection/>
    </xf>
    <xf numFmtId="44" fontId="4" fillId="0" borderId="38" xfId="44" applyFont="1" applyFill="1" applyBorder="1" applyAlignment="1" applyProtection="1">
      <alignment vertical="top"/>
      <protection/>
    </xf>
    <xf numFmtId="44" fontId="12" fillId="5" borderId="0" xfId="44" applyFont="1" applyFill="1" applyBorder="1" applyAlignment="1">
      <alignment horizontal="right"/>
    </xf>
    <xf numFmtId="44" fontId="12" fillId="5" borderId="27" xfId="44" applyFont="1" applyFill="1" applyBorder="1" applyAlignment="1">
      <alignment horizontal="right"/>
    </xf>
    <xf numFmtId="44" fontId="12" fillId="5" borderId="16" xfId="44" applyFont="1" applyFill="1" applyBorder="1" applyAlignment="1">
      <alignment horizontal="right"/>
    </xf>
    <xf numFmtId="44" fontId="12" fillId="5" borderId="31" xfId="44" applyFont="1" applyFill="1" applyBorder="1" applyAlignment="1">
      <alignment horizontal="right"/>
    </xf>
    <xf numFmtId="0" fontId="0" fillId="6" borderId="0" xfId="0" applyFill="1" applyAlignment="1">
      <alignment/>
    </xf>
    <xf numFmtId="0" fontId="0" fillId="6" borderId="16" xfId="0" applyFill="1" applyBorder="1" applyAlignment="1">
      <alignment/>
    </xf>
    <xf numFmtId="0" fontId="0" fillId="6" borderId="27" xfId="0" applyFill="1" applyBorder="1" applyAlignment="1">
      <alignment/>
    </xf>
    <xf numFmtId="0" fontId="0" fillId="6" borderId="31" xfId="0" applyFill="1" applyBorder="1" applyAlignment="1">
      <alignment/>
    </xf>
    <xf numFmtId="0" fontId="14" fillId="13" borderId="33" xfId="0" applyFont="1" applyFill="1" applyBorder="1" applyAlignment="1">
      <alignment horizontal="center" vertical="top"/>
    </xf>
    <xf numFmtId="0" fontId="14" fillId="13" borderId="36" xfId="0" applyFont="1" applyFill="1" applyBorder="1" applyAlignment="1">
      <alignment horizontal="center" vertical="top"/>
    </xf>
    <xf numFmtId="0" fontId="3" fillId="4" borderId="30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3" fillId="13" borderId="29" xfId="0" applyFont="1" applyFill="1" applyBorder="1" applyAlignment="1">
      <alignment horizontal="center" vertical="center" wrapText="1"/>
    </xf>
    <xf numFmtId="0" fontId="23" fillId="13" borderId="45" xfId="0" applyFont="1" applyFill="1" applyBorder="1" applyAlignment="1">
      <alignment horizontal="center" vertical="center" wrapText="1"/>
    </xf>
    <xf numFmtId="0" fontId="23" fillId="13" borderId="22" xfId="0" applyFont="1" applyFill="1" applyBorder="1" applyAlignment="1">
      <alignment horizontal="center" vertical="center" wrapText="1"/>
    </xf>
    <xf numFmtId="0" fontId="0" fillId="6" borderId="43" xfId="0" applyFill="1" applyBorder="1" applyAlignment="1">
      <alignment horizontal="left" vertical="top" wrapText="1"/>
    </xf>
    <xf numFmtId="0" fontId="0" fillId="6" borderId="38" xfId="0" applyFont="1" applyFill="1" applyBorder="1" applyAlignment="1">
      <alignment horizontal="left" vertical="top" wrapText="1"/>
    </xf>
    <xf numFmtId="0" fontId="0" fillId="6" borderId="2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44" fontId="3" fillId="6" borderId="32" xfId="44" applyFont="1" applyFill="1" applyBorder="1" applyAlignment="1">
      <alignment horizontal="center" vertical="center"/>
    </xf>
    <xf numFmtId="44" fontId="3" fillId="6" borderId="46" xfId="44" applyFont="1" applyFill="1" applyBorder="1" applyAlignment="1">
      <alignment horizontal="center" vertical="center"/>
    </xf>
    <xf numFmtId="44" fontId="3" fillId="6" borderId="30" xfId="44" applyFont="1" applyFill="1" applyBorder="1" applyAlignment="1">
      <alignment horizontal="center" vertical="center"/>
    </xf>
    <xf numFmtId="44" fontId="3" fillId="6" borderId="47" xfId="44" applyFont="1" applyFill="1" applyBorder="1" applyAlignment="1">
      <alignment horizontal="center" vertical="center"/>
    </xf>
    <xf numFmtId="44" fontId="3" fillId="6" borderId="48" xfId="44" applyFont="1" applyFill="1" applyBorder="1" applyAlignment="1">
      <alignment horizontal="center" vertical="center"/>
    </xf>
    <xf numFmtId="44" fontId="3" fillId="6" borderId="49" xfId="44" applyFont="1" applyFill="1" applyBorder="1" applyAlignment="1">
      <alignment horizontal="center" vertical="center"/>
    </xf>
    <xf numFmtId="44" fontId="3" fillId="6" borderId="33" xfId="44" applyFont="1" applyFill="1" applyBorder="1" applyAlignment="1">
      <alignment horizontal="center" vertical="center"/>
    </xf>
    <xf numFmtId="44" fontId="3" fillId="6" borderId="34" xfId="44" applyFont="1" applyFill="1" applyBorder="1" applyAlignment="1">
      <alignment horizontal="center" vertical="center"/>
    </xf>
    <xf numFmtId="0" fontId="14" fillId="13" borderId="19" xfId="0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 vertical="top"/>
    </xf>
    <xf numFmtId="44" fontId="3" fillId="4" borderId="50" xfId="0" applyNumberFormat="1" applyFont="1" applyFill="1" applyBorder="1" applyAlignment="1">
      <alignment horizontal="center" vertical="center"/>
    </xf>
    <xf numFmtId="0" fontId="3" fillId="4" borderId="51" xfId="0" applyFont="1" applyFill="1" applyBorder="1" applyAlignment="1">
      <alignment horizontal="center" vertical="center"/>
    </xf>
    <xf numFmtId="2" fontId="3" fillId="4" borderId="52" xfId="0" applyNumberFormat="1" applyFont="1" applyFill="1" applyBorder="1" applyAlignment="1">
      <alignment horizontal="center" vertical="top"/>
    </xf>
    <xf numFmtId="2" fontId="3" fillId="4" borderId="53" xfId="0" applyNumberFormat="1" applyFont="1" applyFill="1" applyBorder="1" applyAlignment="1">
      <alignment horizontal="center" vertical="top"/>
    </xf>
    <xf numFmtId="2" fontId="3" fillId="4" borderId="54" xfId="0" applyNumberFormat="1" applyFont="1" applyFill="1" applyBorder="1" applyAlignment="1">
      <alignment horizontal="center" vertical="top"/>
    </xf>
    <xf numFmtId="2" fontId="3" fillId="4" borderId="55" xfId="0" applyNumberFormat="1" applyFont="1" applyFill="1" applyBorder="1" applyAlignment="1">
      <alignment horizontal="center" vertical="top"/>
    </xf>
    <xf numFmtId="0" fontId="3" fillId="4" borderId="56" xfId="0" applyFont="1" applyFill="1" applyBorder="1" applyAlignment="1">
      <alignment horizontal="center" vertical="top"/>
    </xf>
    <xf numFmtId="0" fontId="3" fillId="4" borderId="54" xfId="0" applyFont="1" applyFill="1" applyBorder="1" applyAlignment="1">
      <alignment horizontal="center" vertical="top"/>
    </xf>
    <xf numFmtId="0" fontId="3" fillId="4" borderId="57" xfId="0" applyFont="1" applyFill="1" applyBorder="1" applyAlignment="1">
      <alignment horizontal="center" vertical="top"/>
    </xf>
    <xf numFmtId="0" fontId="3" fillId="4" borderId="52" xfId="0" applyFont="1" applyFill="1" applyBorder="1" applyAlignment="1">
      <alignment horizontal="center" vertical="top"/>
    </xf>
    <xf numFmtId="0" fontId="3" fillId="4" borderId="33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3" fillId="6" borderId="26" xfId="0" applyFont="1" applyFill="1" applyBorder="1" applyAlignment="1">
      <alignment horizontal="center" vertical="top" wrapText="1"/>
    </xf>
    <xf numFmtId="0" fontId="1" fillId="6" borderId="27" xfId="0" applyFont="1" applyFill="1" applyBorder="1" applyAlignment="1">
      <alignment horizontal="center" vertical="top" wrapText="1"/>
    </xf>
    <xf numFmtId="0" fontId="1" fillId="6" borderId="31" xfId="0" applyFont="1" applyFill="1" applyBorder="1" applyAlignment="1">
      <alignment horizontal="center" vertical="top" wrapText="1"/>
    </xf>
    <xf numFmtId="0" fontId="23" fillId="13" borderId="29" xfId="0" applyFont="1" applyFill="1" applyBorder="1" applyAlignment="1">
      <alignment horizontal="center" vertical="center"/>
    </xf>
    <xf numFmtId="0" fontId="23" fillId="13" borderId="45" xfId="0" applyFont="1" applyFill="1" applyBorder="1" applyAlignment="1">
      <alignment horizontal="center" vertical="center"/>
    </xf>
    <xf numFmtId="0" fontId="23" fillId="13" borderId="22" xfId="0" applyFont="1" applyFill="1" applyBorder="1" applyAlignment="1">
      <alignment horizontal="center" vertical="center"/>
    </xf>
    <xf numFmtId="44" fontId="16" fillId="0" borderId="0" xfId="44" applyFont="1" applyAlignment="1">
      <alignment horizontal="right" vertical="center"/>
    </xf>
    <xf numFmtId="44" fontId="20" fillId="13" borderId="33" xfId="44" applyFont="1" applyFill="1" applyBorder="1" applyAlignment="1">
      <alignment horizontal="center" vertical="top"/>
    </xf>
    <xf numFmtId="44" fontId="20" fillId="13" borderId="19" xfId="44" applyFont="1" applyFill="1" applyBorder="1" applyAlignment="1">
      <alignment horizontal="center" vertical="top"/>
    </xf>
    <xf numFmtId="0" fontId="16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14" fillId="13" borderId="0" xfId="0" applyFont="1" applyFill="1" applyBorder="1" applyAlignment="1">
      <alignment horizontal="center" vertical="top"/>
    </xf>
    <xf numFmtId="0" fontId="14" fillId="13" borderId="16" xfId="0" applyFont="1" applyFill="1" applyBorder="1" applyAlignment="1">
      <alignment horizontal="center" vertical="top"/>
    </xf>
    <xf numFmtId="0" fontId="3" fillId="5" borderId="29" xfId="0" applyFont="1" applyFill="1" applyBorder="1" applyAlignment="1">
      <alignment horizontal="center"/>
    </xf>
    <xf numFmtId="0" fontId="3" fillId="5" borderId="45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left" vertical="top" wrapText="1"/>
    </xf>
    <xf numFmtId="0" fontId="3" fillId="20" borderId="38" xfId="0" applyFont="1" applyFill="1" applyBorder="1" applyAlignment="1">
      <alignment horizontal="left" vertical="top" wrapText="1"/>
    </xf>
    <xf numFmtId="0" fontId="3" fillId="20" borderId="20" xfId="0" applyFont="1" applyFill="1" applyBorder="1" applyAlignment="1">
      <alignment horizontal="left" vertical="top" wrapText="1"/>
    </xf>
    <xf numFmtId="0" fontId="3" fillId="20" borderId="26" xfId="0" applyFont="1" applyFill="1" applyBorder="1" applyAlignment="1">
      <alignment horizontal="left" vertical="top" wrapText="1"/>
    </xf>
    <xf numFmtId="0" fontId="3" fillId="20" borderId="27" xfId="0" applyFont="1" applyFill="1" applyBorder="1" applyAlignment="1">
      <alignment horizontal="left" vertical="top" wrapText="1"/>
    </xf>
    <xf numFmtId="0" fontId="3" fillId="20" borderId="31" xfId="0" applyFont="1" applyFill="1" applyBorder="1" applyAlignment="1">
      <alignment horizontal="left" vertical="top" wrapText="1"/>
    </xf>
    <xf numFmtId="0" fontId="3" fillId="20" borderId="29" xfId="0" applyFont="1" applyFill="1" applyBorder="1" applyAlignment="1">
      <alignment horizontal="center"/>
    </xf>
    <xf numFmtId="0" fontId="3" fillId="20" borderId="45" xfId="0" applyFont="1" applyFill="1" applyBorder="1" applyAlignment="1">
      <alignment horizontal="center"/>
    </xf>
    <xf numFmtId="0" fontId="3" fillId="20" borderId="22" xfId="0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" fillId="4" borderId="33" xfId="0" applyFont="1" applyFill="1" applyBorder="1" applyAlignment="1">
      <alignment horizontal="center" vertical="top" wrapText="1"/>
    </xf>
    <xf numFmtId="0" fontId="1" fillId="4" borderId="36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horizontal="center" vertical="top" wrapText="1"/>
    </xf>
    <xf numFmtId="0" fontId="20" fillId="13" borderId="29" xfId="0" applyFont="1" applyFill="1" applyBorder="1" applyAlignment="1">
      <alignment horizontal="center"/>
    </xf>
    <xf numFmtId="0" fontId="20" fillId="13" borderId="22" xfId="0" applyFont="1" applyFill="1" applyBorder="1" applyAlignment="1">
      <alignment horizontal="center"/>
    </xf>
    <xf numFmtId="0" fontId="3" fillId="6" borderId="29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10" fillId="6" borderId="26" xfId="0" applyFont="1" applyFill="1" applyBorder="1" applyAlignment="1">
      <alignment horizontal="left"/>
    </xf>
    <xf numFmtId="0" fontId="10" fillId="6" borderId="27" xfId="0" applyFont="1" applyFill="1" applyBorder="1" applyAlignment="1">
      <alignment horizontal="left"/>
    </xf>
    <xf numFmtId="0" fontId="16" fillId="0" borderId="0" xfId="0" applyFont="1" applyBorder="1" applyAlignment="1">
      <alignment horizontal="center" vertical="center"/>
    </xf>
    <xf numFmtId="0" fontId="10" fillId="6" borderId="17" xfId="0" applyFont="1" applyFill="1" applyBorder="1" applyAlignment="1">
      <alignment horizontal="left"/>
    </xf>
    <xf numFmtId="0" fontId="10" fillId="6" borderId="0" xfId="0" applyFont="1" applyFill="1" applyBorder="1" applyAlignment="1">
      <alignment horizontal="left"/>
    </xf>
    <xf numFmtId="0" fontId="10" fillId="6" borderId="43" xfId="0" applyFont="1" applyFill="1" applyBorder="1" applyAlignment="1">
      <alignment horizontal="left"/>
    </xf>
    <xf numFmtId="0" fontId="10" fillId="6" borderId="38" xfId="0" applyFont="1" applyFill="1" applyBorder="1" applyAlignment="1">
      <alignment horizontal="left"/>
    </xf>
    <xf numFmtId="0" fontId="10" fillId="6" borderId="38" xfId="0" applyFont="1" applyFill="1" applyBorder="1" applyAlignment="1">
      <alignment horizontal="center" vertical="top" wrapText="1"/>
    </xf>
    <xf numFmtId="0" fontId="10" fillId="6" borderId="20" xfId="0" applyFont="1" applyFill="1" applyBorder="1" applyAlignment="1">
      <alignment horizontal="center" vertical="top" wrapText="1"/>
    </xf>
    <xf numFmtId="0" fontId="10" fillId="6" borderId="0" xfId="0" applyFont="1" applyFill="1" applyBorder="1" applyAlignment="1">
      <alignment horizontal="center" vertical="top" wrapText="1"/>
    </xf>
    <xf numFmtId="0" fontId="10" fillId="6" borderId="16" xfId="0" applyFont="1" applyFill="1" applyBorder="1" applyAlignment="1">
      <alignment horizontal="center" vertical="top" wrapText="1"/>
    </xf>
    <xf numFmtId="44" fontId="26" fillId="6" borderId="0" xfId="44" applyFont="1" applyFill="1" applyAlignment="1">
      <alignment horizontal="center" vertical="center"/>
    </xf>
    <xf numFmtId="0" fontId="26" fillId="6" borderId="0" xfId="0" applyFont="1" applyFill="1" applyAlignment="1">
      <alignment horizontal="left" vertical="center"/>
    </xf>
    <xf numFmtId="0" fontId="26" fillId="6" borderId="16" xfId="0" applyFont="1" applyFill="1" applyBorder="1" applyAlignment="1">
      <alignment horizontal="left" vertical="center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21" fillId="0" borderId="0" xfId="0" applyFont="1" applyAlignment="1">
      <alignment horizontal="left" vertical="top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Currency 5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 5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3">
    <dxf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none">
          <bgColor indexed="65"/>
        </patternFill>
      </fill>
    </dxf>
    <dxf>
      <border>
        <left>
          <color rgb="FF000000"/>
        </left>
        <right>
          <color rgb="FF000000"/>
        </right>
        <top/>
        <bottom style="thin">
          <color rgb="FFFF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The Power of Compound Interest</a:t>
            </a:r>
          </a:p>
        </c:rich>
      </c:tx>
      <c:layout>
        <c:manualLayout>
          <c:xMode val="factor"/>
          <c:yMode val="factor"/>
          <c:x val="-0.002"/>
          <c:y val="-0.0095"/>
        </c:manualLayout>
      </c:layout>
      <c:spPr>
        <a:noFill/>
        <a:ln>
          <a:noFill/>
        </a:ln>
      </c:spPr>
    </c:title>
    <c:view3D>
      <c:rotX val="15"/>
      <c:hPercent val="87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6175"/>
          <c:w val="0.804"/>
          <c:h val="0.80425"/>
        </c:manualLayout>
      </c:layout>
      <c:bar3DChart>
        <c:barDir val="col"/>
        <c:grouping val="clustered"/>
        <c:varyColors val="0"/>
        <c:ser>
          <c:idx val="0"/>
          <c:order val="0"/>
          <c:tx>
            <c:v>Growth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'Your Future'!$B$9:$B$15</c:f>
              <c:strCache>
                <c:ptCount val="7"/>
                <c:pt idx="0">
                  <c:v>5 Years</c:v>
                </c:pt>
                <c:pt idx="1">
                  <c:v>10 Years</c:v>
                </c:pt>
                <c:pt idx="2">
                  <c:v>15 Years</c:v>
                </c:pt>
                <c:pt idx="3">
                  <c:v>20 Years</c:v>
                </c:pt>
                <c:pt idx="4">
                  <c:v>25 Years</c:v>
                </c:pt>
                <c:pt idx="5">
                  <c:v>30 Years</c:v>
                </c:pt>
              </c:strCache>
            </c:strRef>
          </c:cat>
          <c:val>
            <c:numRef>
              <c:f>'Your Future'!$C$9:$C$15</c:f>
              <c:numCache>
                <c:ptCount val="7"/>
                <c:pt idx="0">
                  <c:v>-15490.133953586579</c:v>
                </c:pt>
                <c:pt idx="1">
                  <c:v>-40973.470229439314</c:v>
                </c:pt>
                <c:pt idx="2">
                  <c:v>-82901.43109206716</c:v>
                </c:pt>
                <c:pt idx="3">
                  <c:v>-151885.87971639572</c:v>
                </c:pt>
                <c:pt idx="4">
                  <c:v>-265386.60939877795</c:v>
                </c:pt>
                <c:pt idx="5">
                  <c:v>-452130.37404909095</c:v>
                </c:pt>
              </c:numCache>
            </c:numRef>
          </c:val>
          <c:shape val="box"/>
        </c:ser>
        <c:shape val="box"/>
        <c:axId val="58233095"/>
        <c:axId val="54335808"/>
      </c:bar3DChart>
      <c:catAx>
        <c:axId val="58233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35808"/>
        <c:crosses val="autoZero"/>
        <c:auto val="1"/>
        <c:lblOffset val="100"/>
        <c:tickLblSkip val="1"/>
        <c:noMultiLvlLbl val="0"/>
      </c:catAx>
      <c:valAx>
        <c:axId val="543358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330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5"/>
          <c:y val="0.52375"/>
          <c:w val="0.13375"/>
          <c:h val="0.073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3</xdr:row>
      <xdr:rowOff>19050</xdr:rowOff>
    </xdr:from>
    <xdr:to>
      <xdr:col>13</xdr:col>
      <xdr:colOff>600075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4324350" y="1362075"/>
        <a:ext cx="45720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ortn.com/Users/James/AppData/Local/Microsoft/Windows/Temporary%20Internet%20Files/Content.Outlook/EP13SH8X/lump%20sum%20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an Calculator"/>
    </sheetNames>
    <sheetDataSet>
      <sheetData sheetId="0">
        <row r="4">
          <cell r="D4">
            <v>200000</v>
          </cell>
        </row>
        <row r="5">
          <cell r="D5">
            <v>0.065</v>
          </cell>
        </row>
        <row r="6">
          <cell r="D6">
            <v>30</v>
          </cell>
        </row>
        <row r="7">
          <cell r="D7">
            <v>36526</v>
          </cell>
        </row>
        <row r="17">
          <cell r="A17" t="str">
            <v>No.</v>
          </cell>
          <cell r="B17" t="str">
            <v>Payment Date</v>
          </cell>
          <cell r="C17" t="str">
            <v>Beginning Balance</v>
          </cell>
          <cell r="D17" t="str">
            <v>Scheduled Payment</v>
          </cell>
          <cell r="E17" t="str">
            <v>Extra Payment</v>
          </cell>
          <cell r="F17" t="str">
            <v>Total Payment</v>
          </cell>
          <cell r="G17" t="str">
            <v>Principal</v>
          </cell>
          <cell r="H17" t="str">
            <v>Interest</v>
          </cell>
          <cell r="I17" t="str">
            <v>Ending Balance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H86"/>
  <sheetViews>
    <sheetView showGridLines="0" zoomScalePageLayoutView="0" workbookViewId="0" topLeftCell="A1">
      <selection activeCell="G24" sqref="G24"/>
    </sheetView>
  </sheetViews>
  <sheetFormatPr defaultColWidth="9.140625" defaultRowHeight="15"/>
  <cols>
    <col min="1" max="1" width="2.7109375" style="1" customWidth="1"/>
    <col min="2" max="2" width="25.7109375" style="1" customWidth="1"/>
    <col min="3" max="3" width="19.7109375" style="1" customWidth="1"/>
    <col min="4" max="4" width="2.7109375" style="1" customWidth="1"/>
    <col min="5" max="5" width="23.140625" style="1" customWidth="1"/>
    <col min="6" max="6" width="6.28125" style="1" customWidth="1"/>
    <col min="7" max="7" width="7.8515625" style="1" customWidth="1"/>
    <col min="8" max="8" width="1.7109375" style="1" customWidth="1"/>
    <col min="9" max="9" width="7.00390625" style="1" customWidth="1"/>
    <col min="10" max="16384" width="9.140625" style="1" customWidth="1"/>
  </cols>
  <sheetData>
    <row r="2" spans="2:7" ht="79.5" customHeight="1">
      <c r="B2" s="20"/>
      <c r="C2" s="225" t="s">
        <v>115</v>
      </c>
      <c r="D2" s="226"/>
      <c r="E2" s="226"/>
      <c r="F2" s="226"/>
      <c r="G2" s="226"/>
    </row>
    <row r="3" spans="2:7" ht="12.75" customHeight="1" thickBot="1">
      <c r="B3" s="20"/>
      <c r="C3" s="25"/>
      <c r="D3" s="21"/>
      <c r="E3" s="21"/>
      <c r="F3" s="21"/>
      <c r="G3" s="21"/>
    </row>
    <row r="4" spans="2:7" ht="19.5" customHeight="1" thickBot="1">
      <c r="B4" s="219" t="s">
        <v>118</v>
      </c>
      <c r="C4" s="220"/>
      <c r="D4" s="220"/>
      <c r="E4" s="220"/>
      <c r="F4" s="220"/>
      <c r="G4" s="221"/>
    </row>
    <row r="5" spans="2:7" ht="15.75" customHeight="1" thickBot="1">
      <c r="B5" s="20"/>
      <c r="C5" s="22"/>
      <c r="D5" s="21"/>
      <c r="E5" s="21"/>
      <c r="F5" s="21"/>
      <c r="G5" s="21"/>
    </row>
    <row r="6" spans="2:7" ht="75" customHeight="1">
      <c r="B6" s="216" t="s">
        <v>154</v>
      </c>
      <c r="C6" s="216"/>
      <c r="D6" s="24"/>
      <c r="E6" s="26" t="s">
        <v>107</v>
      </c>
      <c r="F6" s="227">
        <f>SUM('Income-Assets'!D44)</f>
        <v>1800</v>
      </c>
      <c r="G6" s="228"/>
    </row>
    <row r="7" spans="2:7" ht="24" customHeight="1">
      <c r="B7" s="218" t="s">
        <v>122</v>
      </c>
      <c r="C7" s="218"/>
      <c r="D7" s="24"/>
      <c r="E7" s="27" t="s">
        <v>113</v>
      </c>
      <c r="F7" s="233">
        <f>SUM(Debt!F45)</f>
        <v>2440.17</v>
      </c>
      <c r="G7" s="234"/>
    </row>
    <row r="8" spans="2:7" ht="69.75" customHeight="1">
      <c r="B8" s="216" t="s">
        <v>155</v>
      </c>
      <c r="C8" s="216"/>
      <c r="D8" s="24"/>
      <c r="E8" s="28" t="s">
        <v>45</v>
      </c>
      <c r="F8" s="229">
        <f>SUM('Living Expenses'!E41)</f>
        <v>2000</v>
      </c>
      <c r="G8" s="230"/>
    </row>
    <row r="9" spans="2:7" ht="69.75" customHeight="1" thickBot="1">
      <c r="B9" s="217" t="s">
        <v>156</v>
      </c>
      <c r="C9" s="218"/>
      <c r="D9" s="24"/>
      <c r="E9" s="29" t="s">
        <v>108</v>
      </c>
      <c r="F9" s="231">
        <f>SUM(F6-F8)</f>
        <v>-200</v>
      </c>
      <c r="G9" s="232"/>
    </row>
    <row r="10" spans="2:7" ht="4.5" customHeight="1" thickBot="1">
      <c r="B10" s="105"/>
      <c r="C10" s="106"/>
      <c r="D10" s="4"/>
      <c r="E10" s="30">
        <f>SUM(Debt!F45+F11)</f>
        <v>-200</v>
      </c>
      <c r="F10" s="31"/>
      <c r="G10" s="32"/>
    </row>
    <row r="11" spans="2:7" ht="73.5" customHeight="1" thickBot="1">
      <c r="B11" s="247" t="s">
        <v>123</v>
      </c>
      <c r="C11" s="248"/>
      <c r="D11" s="24"/>
      <c r="E11" s="33" t="s">
        <v>114</v>
      </c>
      <c r="F11" s="237">
        <f>SUM(F9-Debt!F45)</f>
        <v>-2640.17</v>
      </c>
      <c r="G11" s="238"/>
    </row>
    <row r="12" spans="5:7" ht="15.75" thickBot="1">
      <c r="E12" s="17"/>
      <c r="F12" s="236"/>
      <c r="G12" s="236"/>
    </row>
    <row r="13" spans="2:7" ht="15">
      <c r="B13" s="243" t="s">
        <v>79</v>
      </c>
      <c r="C13" s="244"/>
      <c r="D13" s="244"/>
      <c r="E13" s="244"/>
      <c r="F13" s="241">
        <f>SUM(Debt!D45/E10)</f>
        <v>-1165</v>
      </c>
      <c r="G13" s="242"/>
    </row>
    <row r="14" spans="2:7" ht="15.75" thickBot="1">
      <c r="B14" s="245" t="s">
        <v>78</v>
      </c>
      <c r="C14" s="246"/>
      <c r="D14" s="246"/>
      <c r="E14" s="246"/>
      <c r="F14" s="239">
        <f>SUM(F13/12)</f>
        <v>-97.08333333333333</v>
      </c>
      <c r="G14" s="240"/>
    </row>
    <row r="15" spans="2:7" ht="15">
      <c r="B15" s="17"/>
      <c r="C15" s="17"/>
      <c r="D15" s="17"/>
      <c r="E15" s="17"/>
      <c r="F15" s="18"/>
      <c r="G15" s="18"/>
    </row>
    <row r="16" spans="2:7" ht="40.5" customHeight="1">
      <c r="B16" s="222" t="s">
        <v>157</v>
      </c>
      <c r="C16" s="223"/>
      <c r="D16" s="223"/>
      <c r="E16" s="223"/>
      <c r="F16" s="223"/>
      <c r="G16" s="224"/>
    </row>
    <row r="17" spans="2:7" ht="33" customHeight="1">
      <c r="B17" s="249" t="s">
        <v>119</v>
      </c>
      <c r="C17" s="250"/>
      <c r="D17" s="250"/>
      <c r="E17" s="250"/>
      <c r="F17" s="250"/>
      <c r="G17" s="251"/>
    </row>
    <row r="19" spans="2:7" ht="15">
      <c r="B19" s="214"/>
      <c r="C19" s="215"/>
      <c r="D19" s="215"/>
      <c r="E19" s="215"/>
      <c r="F19" s="215"/>
      <c r="G19" s="235"/>
    </row>
    <row r="52" ht="18.75" customHeight="1"/>
    <row r="53" spans="6:8" ht="15">
      <c r="F53" s="5"/>
      <c r="G53" s="5"/>
      <c r="H53" s="5"/>
    </row>
    <row r="54" spans="6:8" ht="15">
      <c r="F54" s="5"/>
      <c r="G54" s="5"/>
      <c r="H54" s="5"/>
    </row>
    <row r="55" spans="6:8" ht="15">
      <c r="F55" s="5"/>
      <c r="G55" s="5"/>
      <c r="H55" s="5"/>
    </row>
    <row r="56" spans="6:8" ht="15">
      <c r="F56" s="5"/>
      <c r="G56" s="5"/>
      <c r="H56" s="5"/>
    </row>
    <row r="57" spans="6:8" ht="15">
      <c r="F57" s="5"/>
      <c r="G57" s="5"/>
      <c r="H57" s="5"/>
    </row>
    <row r="58" spans="6:8" ht="15">
      <c r="F58" s="5"/>
      <c r="G58" s="5"/>
      <c r="H58" s="5"/>
    </row>
    <row r="59" spans="6:8" ht="15">
      <c r="F59" s="5"/>
      <c r="G59" s="5"/>
      <c r="H59" s="5"/>
    </row>
    <row r="60" spans="6:8" ht="15">
      <c r="F60" s="5"/>
      <c r="G60" s="5"/>
      <c r="H60" s="5"/>
    </row>
    <row r="61" spans="6:8" ht="15">
      <c r="F61" s="5"/>
      <c r="G61" s="5"/>
      <c r="H61" s="5"/>
    </row>
    <row r="62" spans="6:8" ht="15">
      <c r="F62" s="5"/>
      <c r="G62" s="5"/>
      <c r="H62" s="5"/>
    </row>
    <row r="63" spans="6:8" ht="15">
      <c r="F63" s="5"/>
      <c r="G63" s="5"/>
      <c r="H63" s="5"/>
    </row>
    <row r="64" spans="6:8" ht="15">
      <c r="F64" s="5"/>
      <c r="G64" s="5"/>
      <c r="H64" s="5"/>
    </row>
    <row r="65" spans="6:8" ht="15">
      <c r="F65" s="5"/>
      <c r="G65" s="5"/>
      <c r="H65" s="5"/>
    </row>
    <row r="66" spans="6:8" ht="15">
      <c r="F66" s="5"/>
      <c r="G66" s="5"/>
      <c r="H66" s="5"/>
    </row>
    <row r="67" spans="6:8" ht="15">
      <c r="F67" s="5"/>
      <c r="G67" s="5"/>
      <c r="H67" s="5"/>
    </row>
    <row r="68" spans="6:8" ht="15">
      <c r="F68" s="5"/>
      <c r="G68" s="5"/>
      <c r="H68" s="5"/>
    </row>
    <row r="69" spans="6:8" ht="15">
      <c r="F69" s="5"/>
      <c r="G69" s="5"/>
      <c r="H69" s="5"/>
    </row>
    <row r="70" spans="6:8" ht="15">
      <c r="F70" s="5"/>
      <c r="G70" s="5"/>
      <c r="H70" s="5"/>
    </row>
    <row r="71" spans="6:8" ht="15">
      <c r="F71" s="5"/>
      <c r="G71" s="5"/>
      <c r="H71" s="5"/>
    </row>
    <row r="72" spans="6:8" ht="15">
      <c r="F72" s="5"/>
      <c r="G72" s="5"/>
      <c r="H72" s="5"/>
    </row>
    <row r="73" spans="6:8" ht="15">
      <c r="F73" s="5"/>
      <c r="G73" s="5"/>
      <c r="H73" s="5"/>
    </row>
    <row r="74" spans="6:8" ht="15">
      <c r="F74" s="5"/>
      <c r="G74" s="5"/>
      <c r="H74" s="5"/>
    </row>
    <row r="75" spans="6:8" ht="15">
      <c r="F75" s="5"/>
      <c r="G75" s="5"/>
      <c r="H75" s="5"/>
    </row>
    <row r="76" spans="6:8" ht="15">
      <c r="F76" s="5"/>
      <c r="G76" s="5"/>
      <c r="H76" s="5"/>
    </row>
    <row r="77" spans="6:8" ht="15">
      <c r="F77" s="5"/>
      <c r="G77" s="5"/>
      <c r="H77" s="5"/>
    </row>
    <row r="78" spans="6:8" ht="15">
      <c r="F78" s="5"/>
      <c r="G78" s="5"/>
      <c r="H78" s="5"/>
    </row>
    <row r="79" spans="6:8" ht="15">
      <c r="F79" s="5"/>
      <c r="G79" s="5"/>
      <c r="H79" s="5"/>
    </row>
    <row r="80" spans="6:8" ht="15">
      <c r="F80" s="5"/>
      <c r="G80" s="5"/>
      <c r="H80" s="5"/>
    </row>
    <row r="81" spans="6:8" ht="15">
      <c r="F81" s="5"/>
      <c r="G81" s="5"/>
      <c r="H81" s="5"/>
    </row>
    <row r="82" spans="6:8" ht="15">
      <c r="F82" s="5"/>
      <c r="G82" s="5"/>
      <c r="H82" s="5"/>
    </row>
    <row r="83" spans="2:8" ht="15">
      <c r="B83" s="5"/>
      <c r="C83" s="5"/>
      <c r="D83" s="5"/>
      <c r="E83" s="5"/>
      <c r="F83" s="5"/>
      <c r="G83" s="5"/>
      <c r="H83" s="5"/>
    </row>
    <row r="84" spans="2:8" ht="15">
      <c r="B84" s="5"/>
      <c r="C84" s="5"/>
      <c r="D84" s="5"/>
      <c r="E84" s="5"/>
      <c r="F84" s="5"/>
      <c r="G84" s="5"/>
      <c r="H84" s="5"/>
    </row>
    <row r="85" spans="2:8" ht="15">
      <c r="B85" s="5"/>
      <c r="C85" s="5"/>
      <c r="D85" s="5"/>
      <c r="E85" s="5"/>
      <c r="F85" s="5"/>
      <c r="G85" s="5"/>
      <c r="H85" s="5"/>
    </row>
    <row r="86" spans="2:8" ht="15">
      <c r="B86" s="5"/>
      <c r="C86" s="5"/>
      <c r="D86" s="5"/>
      <c r="E86" s="5"/>
      <c r="F86" s="5"/>
      <c r="G86" s="5"/>
      <c r="H86" s="5"/>
    </row>
  </sheetData>
  <sheetProtection password="E5FD" sheet="1" selectLockedCells="1" selectUnlockedCells="1"/>
  <mergeCells count="20">
    <mergeCell ref="B8:C8"/>
    <mergeCell ref="B19:G19"/>
    <mergeCell ref="F12:G12"/>
    <mergeCell ref="F11:G11"/>
    <mergeCell ref="F14:G14"/>
    <mergeCell ref="F13:G13"/>
    <mergeCell ref="B13:E13"/>
    <mergeCell ref="B14:E14"/>
    <mergeCell ref="B11:C11"/>
    <mergeCell ref="B17:G17"/>
    <mergeCell ref="B9:C9"/>
    <mergeCell ref="B4:G4"/>
    <mergeCell ref="B16:G16"/>
    <mergeCell ref="C2:G2"/>
    <mergeCell ref="F6:G6"/>
    <mergeCell ref="F8:G8"/>
    <mergeCell ref="F9:G9"/>
    <mergeCell ref="F7:G7"/>
    <mergeCell ref="B7:C7"/>
    <mergeCell ref="B6:C6"/>
  </mergeCells>
  <printOptions/>
  <pageMargins left="0.5" right="0.5" top="0.5" bottom="0.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H46"/>
  <sheetViews>
    <sheetView showGridLines="0" zoomScalePageLayoutView="0" workbookViewId="0" topLeftCell="A24">
      <selection activeCell="F8" sqref="F8"/>
    </sheetView>
  </sheetViews>
  <sheetFormatPr defaultColWidth="9.140625" defaultRowHeight="15"/>
  <cols>
    <col min="1" max="1" width="2.8515625" style="0" customWidth="1"/>
    <col min="2" max="2" width="19.28125" style="0" customWidth="1"/>
    <col min="3" max="3" width="34.00390625" style="0" customWidth="1"/>
    <col min="4" max="4" width="20.140625" style="0" customWidth="1"/>
    <col min="5" max="5" width="17.57421875" style="0" customWidth="1"/>
    <col min="6" max="6" width="12.28125" style="0" customWidth="1"/>
  </cols>
  <sheetData>
    <row r="2" spans="4:8" ht="75" customHeight="1">
      <c r="D2" s="255" t="s">
        <v>109</v>
      </c>
      <c r="E2" s="255"/>
      <c r="F2" s="255"/>
      <c r="G2" s="23"/>
      <c r="H2" s="23"/>
    </row>
    <row r="3" ht="15.75" thickBot="1"/>
    <row r="4" spans="2:6" ht="19.5" customHeight="1" thickBot="1">
      <c r="B4" s="252" t="s">
        <v>144</v>
      </c>
      <c r="C4" s="253"/>
      <c r="D4" s="253"/>
      <c r="E4" s="253"/>
      <c r="F4" s="254"/>
    </row>
    <row r="5" spans="2:6" ht="15">
      <c r="B5" s="34"/>
      <c r="C5" s="35" t="s">
        <v>143</v>
      </c>
      <c r="D5" s="35" t="s">
        <v>96</v>
      </c>
      <c r="E5" s="35"/>
      <c r="F5" s="36"/>
    </row>
    <row r="6" spans="2:6" ht="15">
      <c r="B6" s="34" t="s">
        <v>90</v>
      </c>
      <c r="C6" s="88" t="s">
        <v>187</v>
      </c>
      <c r="D6" s="111">
        <v>1000</v>
      </c>
      <c r="E6" s="256" t="s">
        <v>189</v>
      </c>
      <c r="F6" s="257"/>
    </row>
    <row r="7" spans="2:6" ht="15">
      <c r="B7" s="34" t="s">
        <v>91</v>
      </c>
      <c r="C7" s="88" t="s">
        <v>188</v>
      </c>
      <c r="D7" s="89">
        <v>800</v>
      </c>
      <c r="E7" s="129" t="s">
        <v>148</v>
      </c>
      <c r="F7" s="181">
        <v>799</v>
      </c>
    </row>
    <row r="8" spans="2:6" ht="15">
      <c r="B8" s="34" t="s">
        <v>92</v>
      </c>
      <c r="C8" s="88"/>
      <c r="D8" s="89">
        <v>0</v>
      </c>
      <c r="E8" s="129" t="s">
        <v>149</v>
      </c>
      <c r="F8" s="181">
        <v>800</v>
      </c>
    </row>
    <row r="9" spans="2:6" ht="15">
      <c r="B9" s="34" t="s">
        <v>93</v>
      </c>
      <c r="C9" s="88"/>
      <c r="D9" s="89">
        <v>0</v>
      </c>
      <c r="E9" s="129" t="s">
        <v>150</v>
      </c>
      <c r="F9" s="181">
        <v>692</v>
      </c>
    </row>
    <row r="10" spans="2:6" ht="15">
      <c r="B10" s="34" t="s">
        <v>94</v>
      </c>
      <c r="C10" s="90"/>
      <c r="D10" s="111">
        <v>0</v>
      </c>
      <c r="E10" s="256" t="s">
        <v>190</v>
      </c>
      <c r="F10" s="257"/>
    </row>
    <row r="11" spans="2:6" ht="15">
      <c r="B11" s="34" t="s">
        <v>145</v>
      </c>
      <c r="C11" s="90"/>
      <c r="D11" s="89">
        <v>0</v>
      </c>
      <c r="E11" s="130" t="s">
        <v>148</v>
      </c>
      <c r="F11" s="182">
        <v>750</v>
      </c>
    </row>
    <row r="12" spans="2:6" ht="15">
      <c r="B12" s="34" t="s">
        <v>146</v>
      </c>
      <c r="C12" s="90"/>
      <c r="D12" s="89">
        <v>0</v>
      </c>
      <c r="E12" s="129" t="s">
        <v>149</v>
      </c>
      <c r="F12" s="181">
        <v>746</v>
      </c>
    </row>
    <row r="13" spans="2:6" ht="15.75" thickBot="1">
      <c r="B13" s="34" t="s">
        <v>147</v>
      </c>
      <c r="C13" s="90"/>
      <c r="D13" s="91">
        <v>0</v>
      </c>
      <c r="E13" s="131" t="s">
        <v>150</v>
      </c>
      <c r="F13" s="183">
        <v>762</v>
      </c>
    </row>
    <row r="14" spans="2:6" ht="17.25" thickBot="1">
      <c r="B14" s="38"/>
      <c r="C14" s="39" t="s">
        <v>95</v>
      </c>
      <c r="D14" s="40">
        <f>SUM(D6:D13)</f>
        <v>1800</v>
      </c>
      <c r="E14" s="41"/>
      <c r="F14" s="42"/>
    </row>
    <row r="15" spans="2:6" ht="16.5">
      <c r="B15" s="34"/>
      <c r="C15" s="112" t="s">
        <v>142</v>
      </c>
      <c r="D15" s="113" t="s">
        <v>141</v>
      </c>
      <c r="E15" s="41" t="s">
        <v>15</v>
      </c>
      <c r="F15" s="42" t="s">
        <v>73</v>
      </c>
    </row>
    <row r="16" spans="2:6" ht="15">
      <c r="B16" s="34" t="s">
        <v>70</v>
      </c>
      <c r="C16" s="88"/>
      <c r="D16" s="89">
        <v>0</v>
      </c>
      <c r="E16" s="89">
        <v>0</v>
      </c>
      <c r="F16" s="110">
        <v>0</v>
      </c>
    </row>
    <row r="17" spans="2:6" ht="15">
      <c r="B17" s="34" t="s">
        <v>70</v>
      </c>
      <c r="C17" s="88"/>
      <c r="D17" s="89">
        <v>0</v>
      </c>
      <c r="E17" s="89">
        <v>0</v>
      </c>
      <c r="F17" s="110">
        <v>0</v>
      </c>
    </row>
    <row r="18" spans="2:6" ht="15">
      <c r="B18" s="34" t="s">
        <v>70</v>
      </c>
      <c r="C18" s="88"/>
      <c r="D18" s="89">
        <v>0</v>
      </c>
      <c r="E18" s="89">
        <v>0</v>
      </c>
      <c r="F18" s="110">
        <v>0</v>
      </c>
    </row>
    <row r="19" spans="2:6" ht="15">
      <c r="B19" s="34" t="s">
        <v>70</v>
      </c>
      <c r="C19" s="88"/>
      <c r="D19" s="89">
        <v>0</v>
      </c>
      <c r="E19" s="89">
        <v>0</v>
      </c>
      <c r="F19" s="110">
        <v>0</v>
      </c>
    </row>
    <row r="20" spans="2:6" ht="15">
      <c r="B20" s="34" t="s">
        <v>70</v>
      </c>
      <c r="C20" s="88"/>
      <c r="D20" s="89">
        <v>0</v>
      </c>
      <c r="E20" s="89">
        <v>0</v>
      </c>
      <c r="F20" s="110">
        <v>0</v>
      </c>
    </row>
    <row r="21" spans="2:6" ht="15.75" thickBot="1">
      <c r="B21" s="34" t="s">
        <v>70</v>
      </c>
      <c r="C21" s="90"/>
      <c r="D21" s="91">
        <v>0</v>
      </c>
      <c r="E21" s="91">
        <v>0</v>
      </c>
      <c r="F21" s="110">
        <v>0</v>
      </c>
    </row>
    <row r="22" spans="2:6" ht="15.75" thickBot="1">
      <c r="B22" s="38"/>
      <c r="C22" s="39" t="s">
        <v>76</v>
      </c>
      <c r="D22" s="43">
        <f>SUM(D16:D21)</f>
        <v>0</v>
      </c>
      <c r="E22" s="40">
        <f>SUM(E16:E21)</f>
        <v>0</v>
      </c>
      <c r="F22" s="44"/>
    </row>
    <row r="23" spans="2:6" ht="15">
      <c r="B23" s="34" t="s">
        <v>110</v>
      </c>
      <c r="C23" s="92"/>
      <c r="D23" s="93">
        <v>0</v>
      </c>
      <c r="E23" s="93">
        <v>0</v>
      </c>
      <c r="F23" s="110">
        <v>0</v>
      </c>
    </row>
    <row r="24" spans="2:6" ht="15">
      <c r="B24" s="34" t="s">
        <v>110</v>
      </c>
      <c r="C24" s="88"/>
      <c r="D24" s="89">
        <v>0</v>
      </c>
      <c r="E24" s="89">
        <v>0</v>
      </c>
      <c r="F24" s="110">
        <v>0</v>
      </c>
    </row>
    <row r="25" spans="2:6" ht="15">
      <c r="B25" s="34" t="s">
        <v>71</v>
      </c>
      <c r="C25" s="88"/>
      <c r="D25" s="89">
        <v>0</v>
      </c>
      <c r="E25" s="89">
        <v>0</v>
      </c>
      <c r="F25" s="110">
        <v>0</v>
      </c>
    </row>
    <row r="26" spans="2:6" ht="15.75" thickBot="1">
      <c r="B26" s="34" t="s">
        <v>71</v>
      </c>
      <c r="C26" s="90"/>
      <c r="D26" s="91">
        <v>0</v>
      </c>
      <c r="E26" s="91">
        <v>0</v>
      </c>
      <c r="F26" s="110">
        <v>0</v>
      </c>
    </row>
    <row r="27" spans="2:6" ht="15.75" thickBot="1">
      <c r="B27" s="38"/>
      <c r="C27" s="39" t="s">
        <v>112</v>
      </c>
      <c r="D27" s="43">
        <f>SUM(D23:D26)</f>
        <v>0</v>
      </c>
      <c r="E27" s="40">
        <f>SUM(E23:E26)</f>
        <v>0</v>
      </c>
      <c r="F27" s="45"/>
    </row>
    <row r="28" spans="2:6" ht="15">
      <c r="B28" s="34" t="s">
        <v>72</v>
      </c>
      <c r="C28" s="92"/>
      <c r="D28" s="93">
        <v>0</v>
      </c>
      <c r="E28" s="93">
        <v>0</v>
      </c>
      <c r="F28" s="110">
        <v>0</v>
      </c>
    </row>
    <row r="29" spans="2:6" ht="15">
      <c r="B29" s="34" t="s">
        <v>72</v>
      </c>
      <c r="C29" s="88"/>
      <c r="D29" s="89">
        <v>0</v>
      </c>
      <c r="E29" s="89">
        <v>0</v>
      </c>
      <c r="F29" s="110">
        <v>0</v>
      </c>
    </row>
    <row r="30" spans="2:6" ht="15.75" thickBot="1">
      <c r="B30" s="34" t="s">
        <v>72</v>
      </c>
      <c r="C30" s="90"/>
      <c r="D30" s="91">
        <v>0</v>
      </c>
      <c r="E30" s="91">
        <v>0</v>
      </c>
      <c r="F30" s="110">
        <v>0</v>
      </c>
    </row>
    <row r="31" spans="2:6" ht="15.75" thickBot="1">
      <c r="B31" s="38"/>
      <c r="C31" s="39" t="s">
        <v>77</v>
      </c>
      <c r="D31" s="43">
        <f>SUM(D28:D30)</f>
        <v>0</v>
      </c>
      <c r="E31" s="40">
        <f>SUM(E28:E30)</f>
        <v>0</v>
      </c>
      <c r="F31" s="44"/>
    </row>
    <row r="32" spans="2:6" ht="16.5">
      <c r="B32" s="192"/>
      <c r="C32" s="193" t="s">
        <v>142</v>
      </c>
      <c r="D32" s="113" t="s">
        <v>141</v>
      </c>
      <c r="E32" s="41" t="s">
        <v>153</v>
      </c>
      <c r="F32" s="42" t="s">
        <v>73</v>
      </c>
    </row>
    <row r="33" spans="2:6" ht="15">
      <c r="B33" s="184" t="s">
        <v>55</v>
      </c>
      <c r="C33" s="88"/>
      <c r="D33" s="89">
        <v>0</v>
      </c>
      <c r="E33" s="89">
        <v>0</v>
      </c>
      <c r="F33" s="110">
        <v>0</v>
      </c>
    </row>
    <row r="34" spans="2:6" ht="15.75" thickBot="1">
      <c r="B34" s="184" t="s">
        <v>55</v>
      </c>
      <c r="C34" s="92"/>
      <c r="D34" s="93">
        <v>0</v>
      </c>
      <c r="E34" s="93">
        <v>0</v>
      </c>
      <c r="F34" s="110">
        <v>0</v>
      </c>
    </row>
    <row r="35" spans="2:6" ht="15.75" thickBot="1">
      <c r="B35" s="184"/>
      <c r="C35" s="39" t="s">
        <v>182</v>
      </c>
      <c r="D35" s="43">
        <f>SUM(D33:D34)</f>
        <v>0</v>
      </c>
      <c r="E35" s="40">
        <f>SUM(E33:E34)</f>
        <v>0</v>
      </c>
      <c r="F35" s="44"/>
    </row>
    <row r="36" spans="2:6" ht="15">
      <c r="B36" s="184" t="s">
        <v>74</v>
      </c>
      <c r="C36" s="88"/>
      <c r="D36" s="89">
        <v>0</v>
      </c>
      <c r="E36" s="89">
        <v>0</v>
      </c>
      <c r="F36" s="110">
        <v>0</v>
      </c>
    </row>
    <row r="37" spans="2:6" ht="15">
      <c r="B37" s="184" t="s">
        <v>74</v>
      </c>
      <c r="C37" s="88"/>
      <c r="D37" s="89">
        <v>0</v>
      </c>
      <c r="E37" s="89">
        <v>0</v>
      </c>
      <c r="F37" s="110">
        <v>0</v>
      </c>
    </row>
    <row r="38" spans="2:6" ht="15">
      <c r="B38" s="184" t="s">
        <v>74</v>
      </c>
      <c r="C38" s="88"/>
      <c r="D38" s="89">
        <v>0</v>
      </c>
      <c r="E38" s="89">
        <v>0</v>
      </c>
      <c r="F38" s="110">
        <v>0</v>
      </c>
    </row>
    <row r="39" spans="2:6" ht="15">
      <c r="B39" s="184" t="s">
        <v>74</v>
      </c>
      <c r="C39" s="88"/>
      <c r="D39" s="89">
        <v>0</v>
      </c>
      <c r="E39" s="89">
        <v>0</v>
      </c>
      <c r="F39" s="110">
        <v>0</v>
      </c>
    </row>
    <row r="40" spans="2:6" ht="15">
      <c r="B40" s="184" t="s">
        <v>74</v>
      </c>
      <c r="C40" s="88"/>
      <c r="D40" s="89">
        <v>0</v>
      </c>
      <c r="E40" s="89">
        <v>0</v>
      </c>
      <c r="F40" s="110">
        <v>0</v>
      </c>
    </row>
    <row r="41" spans="2:6" ht="15.75" thickBot="1">
      <c r="B41" s="184" t="s">
        <v>74</v>
      </c>
      <c r="C41" s="90"/>
      <c r="D41" s="91">
        <v>0</v>
      </c>
      <c r="E41" s="91">
        <v>0</v>
      </c>
      <c r="F41" s="110">
        <v>0</v>
      </c>
    </row>
    <row r="42" spans="2:6" ht="15.75" thickBot="1">
      <c r="B42" s="38"/>
      <c r="C42" s="39" t="s">
        <v>75</v>
      </c>
      <c r="D42" s="43">
        <f>SUM(D36:D41)</f>
        <v>0</v>
      </c>
      <c r="E42" s="40">
        <f>SUM(E36:E41)</f>
        <v>0</v>
      </c>
      <c r="F42" s="46"/>
    </row>
    <row r="43" spans="2:7" ht="15.75" thickBot="1">
      <c r="B43" s="34"/>
      <c r="C43" s="47"/>
      <c r="D43" s="37"/>
      <c r="E43" s="37"/>
      <c r="F43" s="46"/>
      <c r="G43" s="7"/>
    </row>
    <row r="44" spans="2:6" ht="15.75" thickBot="1">
      <c r="B44" s="48"/>
      <c r="C44" s="49" t="s">
        <v>120</v>
      </c>
      <c r="D44" s="43">
        <f>SUM(D14,D22,D27,D31,D35,D42)</f>
        <v>1800</v>
      </c>
      <c r="E44" s="40">
        <f>SUM(E22,E27,E31,E35,E42)</f>
        <v>0</v>
      </c>
      <c r="F44" s="46"/>
    </row>
    <row r="46" spans="2:7" ht="15">
      <c r="B46" s="214"/>
      <c r="C46" s="215"/>
      <c r="D46" s="215"/>
      <c r="E46" s="215"/>
      <c r="F46" s="235"/>
      <c r="G46" s="24"/>
    </row>
  </sheetData>
  <sheetProtection password="E5FD" sheet="1" selectLockedCells="1"/>
  <mergeCells count="5">
    <mergeCell ref="B4:F4"/>
    <mergeCell ref="D2:F2"/>
    <mergeCell ref="B46:F46"/>
    <mergeCell ref="E6:F6"/>
    <mergeCell ref="E10:F10"/>
  </mergeCells>
  <printOptions/>
  <pageMargins left="0.7" right="0.7" top="0.75" bottom="0.75" header="0.3" footer="0.3"/>
  <pageSetup fitToHeight="1" fitToWidth="1"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K47"/>
  <sheetViews>
    <sheetView showGridLines="0" tabSelected="1" zoomScalePageLayoutView="0" workbookViewId="0" topLeftCell="A1">
      <selection activeCell="H5" sqref="H5"/>
    </sheetView>
  </sheetViews>
  <sheetFormatPr defaultColWidth="9.140625" defaultRowHeight="15"/>
  <cols>
    <col min="1" max="1" width="1.7109375" style="0" customWidth="1"/>
    <col min="2" max="2" width="18.00390625" style="0" customWidth="1"/>
    <col min="3" max="3" width="28.421875" style="0" customWidth="1"/>
    <col min="4" max="4" width="17.28125" style="0" customWidth="1"/>
    <col min="5" max="5" width="12.7109375" style="0" customWidth="1"/>
    <col min="6" max="6" width="13.00390625" style="0" customWidth="1"/>
    <col min="7" max="7" width="9.7109375" style="186" customWidth="1"/>
    <col min="8" max="8" width="9.140625" style="2" customWidth="1"/>
    <col min="10" max="10" width="1.7109375" style="0" customWidth="1"/>
  </cols>
  <sheetData>
    <row r="2" spans="2:9" ht="75" customHeight="1">
      <c r="B2" s="19"/>
      <c r="C2" s="19"/>
      <c r="D2" s="258" t="s">
        <v>105</v>
      </c>
      <c r="E2" s="259"/>
      <c r="F2" s="259"/>
      <c r="G2" s="259"/>
      <c r="H2" s="259"/>
      <c r="I2" s="259"/>
    </row>
    <row r="3" ht="15.75" thickBot="1"/>
    <row r="4" spans="2:11" s="2" customFormat="1" ht="15.75" thickBot="1">
      <c r="B4" s="50"/>
      <c r="C4" s="51" t="s">
        <v>14</v>
      </c>
      <c r="D4" s="51" t="s">
        <v>15</v>
      </c>
      <c r="E4" s="51" t="s">
        <v>153</v>
      </c>
      <c r="F4" s="51" t="s">
        <v>16</v>
      </c>
      <c r="G4" s="204"/>
      <c r="H4" s="51" t="s">
        <v>81</v>
      </c>
      <c r="I4" s="51" t="s">
        <v>82</v>
      </c>
      <c r="J4" s="52"/>
      <c r="K4" s="125" t="s">
        <v>97</v>
      </c>
    </row>
    <row r="5" spans="2:11" s="1" customFormat="1" ht="15">
      <c r="B5" s="34" t="s">
        <v>98</v>
      </c>
      <c r="C5" s="94" t="s">
        <v>121</v>
      </c>
      <c r="D5" s="95">
        <v>200000</v>
      </c>
      <c r="E5" s="95">
        <v>330000</v>
      </c>
      <c r="F5" s="95">
        <v>1580.17</v>
      </c>
      <c r="G5" s="202"/>
      <c r="H5" s="195">
        <v>1</v>
      </c>
      <c r="I5" s="108">
        <v>0.05</v>
      </c>
      <c r="J5" s="53"/>
      <c r="K5" s="126">
        <f aca="true" t="shared" si="0" ref="K5:K12">IF(F5=0,"",F5/D5)</f>
        <v>0.007900850000000001</v>
      </c>
    </row>
    <row r="6" spans="2:11" s="1" customFormat="1" ht="15">
      <c r="B6" s="34" t="s">
        <v>99</v>
      </c>
      <c r="C6" s="94"/>
      <c r="D6" s="96">
        <v>0</v>
      </c>
      <c r="E6" s="96"/>
      <c r="F6" s="96">
        <v>0</v>
      </c>
      <c r="G6" s="202"/>
      <c r="H6" s="189"/>
      <c r="I6" s="108"/>
      <c r="J6" s="53"/>
      <c r="K6" s="126">
        <f t="shared" si="0"/>
      </c>
    </row>
    <row r="7" spans="2:11" s="1" customFormat="1" ht="15">
      <c r="B7" s="34" t="s">
        <v>100</v>
      </c>
      <c r="C7" s="94"/>
      <c r="D7" s="96">
        <v>0</v>
      </c>
      <c r="E7" s="96"/>
      <c r="F7" s="96">
        <v>0</v>
      </c>
      <c r="G7" s="202"/>
      <c r="H7" s="189"/>
      <c r="I7" s="108"/>
      <c r="J7" s="53"/>
      <c r="K7" s="126">
        <f t="shared" si="0"/>
      </c>
    </row>
    <row r="8" spans="2:11" s="1" customFormat="1" ht="15">
      <c r="B8" s="34" t="s">
        <v>101</v>
      </c>
      <c r="C8" s="94"/>
      <c r="D8" s="96">
        <v>0</v>
      </c>
      <c r="E8" s="96"/>
      <c r="F8" s="96">
        <v>0</v>
      </c>
      <c r="G8" s="202"/>
      <c r="H8" s="189"/>
      <c r="I8" s="108"/>
      <c r="J8" s="53"/>
      <c r="K8" s="126">
        <f t="shared" si="0"/>
      </c>
    </row>
    <row r="9" spans="2:11" s="1" customFormat="1" ht="15">
      <c r="B9" s="34" t="s">
        <v>102</v>
      </c>
      <c r="C9" s="94"/>
      <c r="D9" s="96">
        <v>0</v>
      </c>
      <c r="E9" s="96"/>
      <c r="F9" s="96">
        <v>0</v>
      </c>
      <c r="G9" s="202"/>
      <c r="H9" s="189"/>
      <c r="I9" s="108"/>
      <c r="J9" s="53"/>
      <c r="K9" s="126">
        <f t="shared" si="0"/>
      </c>
    </row>
    <row r="10" spans="2:11" s="1" customFormat="1" ht="15">
      <c r="B10" s="34" t="s">
        <v>134</v>
      </c>
      <c r="C10" s="94"/>
      <c r="D10" s="96">
        <v>0</v>
      </c>
      <c r="E10" s="96"/>
      <c r="F10" s="96">
        <v>0</v>
      </c>
      <c r="G10" s="202"/>
      <c r="H10" s="189"/>
      <c r="I10" s="108"/>
      <c r="J10" s="53"/>
      <c r="K10" s="126">
        <f t="shared" si="0"/>
      </c>
    </row>
    <row r="11" spans="2:11" s="1" customFormat="1" ht="15">
      <c r="B11" s="34" t="s">
        <v>135</v>
      </c>
      <c r="C11" s="94"/>
      <c r="D11" s="96">
        <v>0</v>
      </c>
      <c r="E11" s="96"/>
      <c r="F11" s="96">
        <v>0</v>
      </c>
      <c r="G11" s="202"/>
      <c r="H11" s="189"/>
      <c r="I11" s="108"/>
      <c r="J11" s="53"/>
      <c r="K11" s="126">
        <f t="shared" si="0"/>
      </c>
    </row>
    <row r="12" spans="2:11" s="1" customFormat="1" ht="15.75" thickBot="1">
      <c r="B12" s="34" t="s">
        <v>136</v>
      </c>
      <c r="C12" s="94"/>
      <c r="D12" s="96">
        <v>0</v>
      </c>
      <c r="E12" s="96"/>
      <c r="F12" s="194">
        <v>0</v>
      </c>
      <c r="G12" s="202"/>
      <c r="H12" s="189"/>
      <c r="I12" s="108"/>
      <c r="J12" s="53"/>
      <c r="K12" s="126">
        <f t="shared" si="0"/>
      </c>
    </row>
    <row r="13" spans="2:11" s="1" customFormat="1" ht="17.25" thickBot="1">
      <c r="B13" s="34"/>
      <c r="C13" s="56" t="s">
        <v>20</v>
      </c>
      <c r="D13" s="57">
        <f>SUM(D5:D12)</f>
        <v>200000</v>
      </c>
      <c r="E13" s="128" t="s">
        <v>84</v>
      </c>
      <c r="F13" s="57">
        <f>SUM(F5:F12)</f>
        <v>1580.17</v>
      </c>
      <c r="G13" s="200"/>
      <c r="H13" s="127" t="s">
        <v>81</v>
      </c>
      <c r="I13" s="127" t="s">
        <v>82</v>
      </c>
      <c r="J13" s="58"/>
      <c r="K13" s="53"/>
    </row>
    <row r="14" spans="2:11" s="1" customFormat="1" ht="15">
      <c r="B14" s="34" t="s">
        <v>104</v>
      </c>
      <c r="C14" s="94"/>
      <c r="D14" s="96">
        <v>0</v>
      </c>
      <c r="E14" s="96"/>
      <c r="F14" s="95">
        <v>0</v>
      </c>
      <c r="G14" s="202"/>
      <c r="H14" s="190"/>
      <c r="I14" s="109"/>
      <c r="J14" s="53"/>
      <c r="K14" s="54">
        <f>IF(F14=0,"",F14/D14)</f>
      </c>
    </row>
    <row r="15" spans="2:11" s="1" customFormat="1" ht="15">
      <c r="B15" s="34" t="s">
        <v>103</v>
      </c>
      <c r="C15" s="107"/>
      <c r="D15" s="96">
        <v>0</v>
      </c>
      <c r="E15" s="96"/>
      <c r="F15" s="96"/>
      <c r="G15" s="202"/>
      <c r="H15" s="190"/>
      <c r="I15" s="109"/>
      <c r="J15" s="53"/>
      <c r="K15" s="54">
        <f>IF(F15=0,"",F15/D15)</f>
      </c>
    </row>
    <row r="16" spans="2:11" s="1" customFormat="1" ht="15.75" thickBot="1">
      <c r="B16" s="34" t="s">
        <v>125</v>
      </c>
      <c r="C16" s="97"/>
      <c r="D16" s="96">
        <v>0</v>
      </c>
      <c r="E16" s="98"/>
      <c r="F16" s="194">
        <v>0</v>
      </c>
      <c r="G16" s="202"/>
      <c r="H16" s="190"/>
      <c r="I16" s="109"/>
      <c r="J16" s="53"/>
      <c r="K16" s="126">
        <f>IF(F16=0,"",F16/D16)</f>
      </c>
    </row>
    <row r="17" spans="2:11" s="1" customFormat="1" ht="17.25" thickBot="1">
      <c r="B17" s="34"/>
      <c r="C17" s="56" t="s">
        <v>117</v>
      </c>
      <c r="D17" s="57">
        <f>SUM(D14:D16)</f>
        <v>0</v>
      </c>
      <c r="E17" s="205"/>
      <c r="F17" s="57">
        <f>SUM(F14:F16)</f>
        <v>0</v>
      </c>
      <c r="G17" s="200"/>
      <c r="H17" s="127" t="s">
        <v>81</v>
      </c>
      <c r="I17" s="127" t="s">
        <v>82</v>
      </c>
      <c r="J17" s="58"/>
      <c r="K17" s="53"/>
    </row>
    <row r="18" spans="2:11" s="1" customFormat="1" ht="15">
      <c r="B18" s="34" t="s">
        <v>0</v>
      </c>
      <c r="C18" s="94"/>
      <c r="D18" s="95">
        <v>0</v>
      </c>
      <c r="E18" s="198"/>
      <c r="F18" s="95">
        <v>0</v>
      </c>
      <c r="G18" s="202"/>
      <c r="H18" s="190"/>
      <c r="I18" s="109"/>
      <c r="J18" s="55"/>
      <c r="K18" s="126">
        <f>IF(F18=0,"",F18/D18)</f>
      </c>
    </row>
    <row r="19" spans="2:11" s="1" customFormat="1" ht="15">
      <c r="B19" s="34" t="s">
        <v>1</v>
      </c>
      <c r="C19" s="99" t="s">
        <v>183</v>
      </c>
      <c r="D19" s="96">
        <v>25000</v>
      </c>
      <c r="E19" s="198"/>
      <c r="F19" s="96">
        <v>620</v>
      </c>
      <c r="G19" s="202"/>
      <c r="H19" s="190">
        <v>18</v>
      </c>
      <c r="I19" s="109">
        <v>0.12</v>
      </c>
      <c r="J19" s="53"/>
      <c r="K19" s="126">
        <f>IF(F19=0,"",F19/D19)</f>
        <v>0.0248</v>
      </c>
    </row>
    <row r="20" spans="2:11" s="1" customFormat="1" ht="15">
      <c r="B20" s="34" t="s">
        <v>2</v>
      </c>
      <c r="C20" s="97"/>
      <c r="D20" s="96">
        <v>0</v>
      </c>
      <c r="E20" s="198"/>
      <c r="F20" s="96">
        <v>0</v>
      </c>
      <c r="G20" s="202"/>
      <c r="H20" s="190"/>
      <c r="I20" s="109"/>
      <c r="J20" s="53"/>
      <c r="K20" s="126">
        <f>IF(F20=0,"",F20/D20)</f>
      </c>
    </row>
    <row r="21" spans="2:11" s="1" customFormat="1" ht="15.75" thickBot="1">
      <c r="B21" s="34" t="s">
        <v>80</v>
      </c>
      <c r="C21" s="97"/>
      <c r="D21" s="194">
        <v>0</v>
      </c>
      <c r="E21" s="198"/>
      <c r="F21" s="194">
        <v>0</v>
      </c>
      <c r="G21" s="202"/>
      <c r="H21" s="190"/>
      <c r="I21" s="109"/>
      <c r="J21" s="53"/>
      <c r="K21" s="126">
        <f>IF(F21=0,"",F21/D21)</f>
      </c>
    </row>
    <row r="22" spans="2:11" s="1" customFormat="1" ht="17.25" thickBot="1">
      <c r="B22" s="34"/>
      <c r="C22" s="56" t="s">
        <v>19</v>
      </c>
      <c r="D22" s="57">
        <f>SUM(D18:D21)</f>
        <v>25000</v>
      </c>
      <c r="E22" s="196" t="s">
        <v>84</v>
      </c>
      <c r="F22" s="57">
        <f>SUM(F18:F21)</f>
        <v>620</v>
      </c>
      <c r="G22" s="185" t="s">
        <v>124</v>
      </c>
      <c r="H22" s="127" t="s">
        <v>81</v>
      </c>
      <c r="I22" s="127" t="s">
        <v>82</v>
      </c>
      <c r="J22" s="58"/>
      <c r="K22" s="53"/>
    </row>
    <row r="23" spans="2:11" s="1" customFormat="1" ht="15">
      <c r="B23" s="34" t="s">
        <v>3</v>
      </c>
      <c r="C23" s="94"/>
      <c r="D23" s="96">
        <v>0</v>
      </c>
      <c r="E23" s="96"/>
      <c r="F23" s="96">
        <v>0</v>
      </c>
      <c r="G23" s="188"/>
      <c r="H23" s="190"/>
      <c r="I23" s="109"/>
      <c r="J23" s="53"/>
      <c r="K23" s="54">
        <f aca="true" t="shared" si="1" ref="K23:K37">IF(F23=0,"",F23/D23)</f>
      </c>
    </row>
    <row r="24" spans="2:11" s="1" customFormat="1" ht="15">
      <c r="B24" s="34" t="s">
        <v>4</v>
      </c>
      <c r="C24" s="99"/>
      <c r="D24" s="98">
        <v>0</v>
      </c>
      <c r="E24" s="98"/>
      <c r="F24" s="98">
        <v>0</v>
      </c>
      <c r="G24" s="188"/>
      <c r="H24" s="190"/>
      <c r="I24" s="109"/>
      <c r="J24" s="55"/>
      <c r="K24" s="54">
        <f t="shared" si="1"/>
      </c>
    </row>
    <row r="25" spans="2:11" s="1" customFormat="1" ht="15">
      <c r="B25" s="34" t="s">
        <v>5</v>
      </c>
      <c r="C25" s="99" t="s">
        <v>181</v>
      </c>
      <c r="D25" s="96">
        <v>8000</v>
      </c>
      <c r="E25" s="98">
        <v>25000</v>
      </c>
      <c r="F25" s="96">
        <v>240</v>
      </c>
      <c r="G25" s="187">
        <v>10</v>
      </c>
      <c r="H25" s="190">
        <v>23</v>
      </c>
      <c r="I25" s="109">
        <v>0.0999</v>
      </c>
      <c r="J25" s="53"/>
      <c r="K25" s="54">
        <f t="shared" si="1"/>
        <v>0.03</v>
      </c>
    </row>
    <row r="26" spans="2:11" s="1" customFormat="1" ht="15">
      <c r="B26" s="34" t="s">
        <v>6</v>
      </c>
      <c r="C26" s="99"/>
      <c r="D26" s="96">
        <v>0</v>
      </c>
      <c r="E26" s="98"/>
      <c r="F26" s="96">
        <v>0</v>
      </c>
      <c r="G26" s="187"/>
      <c r="H26" s="190"/>
      <c r="I26" s="109"/>
      <c r="J26" s="53"/>
      <c r="K26" s="54">
        <f t="shared" si="1"/>
      </c>
    </row>
    <row r="27" spans="2:11" s="1" customFormat="1" ht="15">
      <c r="B27" s="34" t="s">
        <v>7</v>
      </c>
      <c r="C27" s="99"/>
      <c r="D27" s="96">
        <v>0</v>
      </c>
      <c r="E27" s="98"/>
      <c r="F27" s="96">
        <v>0</v>
      </c>
      <c r="G27" s="187"/>
      <c r="H27" s="190"/>
      <c r="I27" s="109"/>
      <c r="J27" s="53"/>
      <c r="K27" s="54">
        <f t="shared" si="1"/>
      </c>
    </row>
    <row r="28" spans="2:11" s="1" customFormat="1" ht="15">
      <c r="B28" s="34" t="s">
        <v>8</v>
      </c>
      <c r="C28" s="99"/>
      <c r="D28" s="96">
        <v>0</v>
      </c>
      <c r="E28" s="98"/>
      <c r="F28" s="96">
        <v>0</v>
      </c>
      <c r="G28" s="187"/>
      <c r="H28" s="190"/>
      <c r="I28" s="109"/>
      <c r="J28" s="53"/>
      <c r="K28" s="54">
        <f t="shared" si="1"/>
      </c>
    </row>
    <row r="29" spans="2:11" s="1" customFormat="1" ht="15">
      <c r="B29" s="34" t="s">
        <v>9</v>
      </c>
      <c r="C29" s="99"/>
      <c r="D29" s="96">
        <v>0</v>
      </c>
      <c r="E29" s="98"/>
      <c r="F29" s="96">
        <v>0</v>
      </c>
      <c r="G29" s="187"/>
      <c r="H29" s="190"/>
      <c r="I29" s="109"/>
      <c r="J29" s="53"/>
      <c r="K29" s="54">
        <f t="shared" si="1"/>
      </c>
    </row>
    <row r="30" spans="2:11" s="1" customFormat="1" ht="15">
      <c r="B30" s="34" t="s">
        <v>10</v>
      </c>
      <c r="C30" s="97"/>
      <c r="D30" s="96">
        <v>0</v>
      </c>
      <c r="E30" s="98"/>
      <c r="F30" s="96">
        <v>0</v>
      </c>
      <c r="G30" s="187"/>
      <c r="H30" s="190"/>
      <c r="I30" s="109"/>
      <c r="J30" s="53"/>
      <c r="K30" s="54">
        <f aca="true" t="shared" si="2" ref="K30:K36">IF(F30=0,"",F30/D30)</f>
      </c>
    </row>
    <row r="31" spans="2:11" s="1" customFormat="1" ht="15">
      <c r="B31" s="34" t="s">
        <v>126</v>
      </c>
      <c r="C31" s="97"/>
      <c r="D31" s="96">
        <v>0</v>
      </c>
      <c r="E31" s="98"/>
      <c r="F31" s="96">
        <v>0</v>
      </c>
      <c r="G31" s="187"/>
      <c r="H31" s="190"/>
      <c r="I31" s="109"/>
      <c r="J31" s="53"/>
      <c r="K31" s="54">
        <f t="shared" si="2"/>
      </c>
    </row>
    <row r="32" spans="2:11" s="1" customFormat="1" ht="15">
      <c r="B32" s="34" t="s">
        <v>127</v>
      </c>
      <c r="C32" s="97"/>
      <c r="D32" s="96">
        <v>0</v>
      </c>
      <c r="E32" s="98"/>
      <c r="F32" s="96">
        <v>0</v>
      </c>
      <c r="G32" s="187"/>
      <c r="H32" s="190"/>
      <c r="I32" s="109"/>
      <c r="J32" s="53"/>
      <c r="K32" s="54">
        <f t="shared" si="2"/>
      </c>
    </row>
    <row r="33" spans="2:11" s="1" customFormat="1" ht="15">
      <c r="B33" s="34" t="s">
        <v>128</v>
      </c>
      <c r="C33" s="97"/>
      <c r="D33" s="96">
        <v>0</v>
      </c>
      <c r="E33" s="98"/>
      <c r="F33" s="96">
        <v>0</v>
      </c>
      <c r="G33" s="187"/>
      <c r="H33" s="190"/>
      <c r="I33" s="109"/>
      <c r="J33" s="53"/>
      <c r="K33" s="54">
        <f t="shared" si="2"/>
      </c>
    </row>
    <row r="34" spans="2:11" s="1" customFormat="1" ht="15">
      <c r="B34" s="34" t="s">
        <v>129</v>
      </c>
      <c r="C34" s="97"/>
      <c r="D34" s="96">
        <v>0</v>
      </c>
      <c r="E34" s="98"/>
      <c r="F34" s="96">
        <v>0</v>
      </c>
      <c r="G34" s="187"/>
      <c r="H34" s="190"/>
      <c r="I34" s="109"/>
      <c r="J34" s="53"/>
      <c r="K34" s="54">
        <f t="shared" si="2"/>
      </c>
    </row>
    <row r="35" spans="2:11" s="1" customFormat="1" ht="15">
      <c r="B35" s="34" t="s">
        <v>130</v>
      </c>
      <c r="C35" s="97"/>
      <c r="D35" s="96">
        <v>0</v>
      </c>
      <c r="E35" s="98"/>
      <c r="F35" s="96">
        <v>0</v>
      </c>
      <c r="G35" s="187"/>
      <c r="H35" s="190"/>
      <c r="I35" s="109"/>
      <c r="J35" s="53"/>
      <c r="K35" s="54">
        <f t="shared" si="2"/>
      </c>
    </row>
    <row r="36" spans="2:11" s="1" customFormat="1" ht="15">
      <c r="B36" s="34" t="s">
        <v>131</v>
      </c>
      <c r="C36" s="97"/>
      <c r="D36" s="96">
        <v>0</v>
      </c>
      <c r="E36" s="98"/>
      <c r="F36" s="96">
        <v>0</v>
      </c>
      <c r="G36" s="187"/>
      <c r="H36" s="190"/>
      <c r="I36" s="109"/>
      <c r="J36" s="53"/>
      <c r="K36" s="54">
        <f t="shared" si="2"/>
      </c>
    </row>
    <row r="37" spans="2:11" s="1" customFormat="1" ht="15.75" thickBot="1">
      <c r="B37" s="34" t="s">
        <v>132</v>
      </c>
      <c r="C37" s="97"/>
      <c r="D37" s="96">
        <v>0</v>
      </c>
      <c r="E37" s="98"/>
      <c r="F37" s="96">
        <v>0</v>
      </c>
      <c r="G37" s="187"/>
      <c r="H37" s="190"/>
      <c r="I37" s="109"/>
      <c r="J37" s="53"/>
      <c r="K37" s="126">
        <f t="shared" si="1"/>
      </c>
    </row>
    <row r="38" spans="2:11" s="1" customFormat="1" ht="17.25" thickBot="1">
      <c r="B38" s="34"/>
      <c r="C38" s="56" t="s">
        <v>18</v>
      </c>
      <c r="D38" s="57">
        <f>SUM(D23:D37)</f>
        <v>8000</v>
      </c>
      <c r="E38" s="197"/>
      <c r="F38" s="57">
        <f>SUM(F23:F37)</f>
        <v>240</v>
      </c>
      <c r="G38" s="200"/>
      <c r="H38" s="127" t="s">
        <v>81</v>
      </c>
      <c r="I38" s="127" t="s">
        <v>82</v>
      </c>
      <c r="J38" s="58"/>
      <c r="K38" s="53"/>
    </row>
    <row r="39" spans="2:11" s="1" customFormat="1" ht="15">
      <c r="B39" s="34" t="s">
        <v>11</v>
      </c>
      <c r="C39" s="94"/>
      <c r="D39" s="95">
        <v>0</v>
      </c>
      <c r="E39" s="198"/>
      <c r="F39" s="95">
        <v>0</v>
      </c>
      <c r="G39" s="201"/>
      <c r="H39" s="190"/>
      <c r="I39" s="109"/>
      <c r="J39" s="53"/>
      <c r="K39" s="126">
        <f>IF(F39=0,"",F39/D39)</f>
      </c>
    </row>
    <row r="40" spans="2:11" s="1" customFormat="1" ht="15">
      <c r="B40" s="34" t="s">
        <v>12</v>
      </c>
      <c r="C40" s="99"/>
      <c r="D40" s="96">
        <v>0</v>
      </c>
      <c r="E40" s="198"/>
      <c r="F40" s="96">
        <v>0</v>
      </c>
      <c r="G40" s="201"/>
      <c r="H40" s="190"/>
      <c r="I40" s="109"/>
      <c r="J40" s="53"/>
      <c r="K40" s="126">
        <f>IF(F40=0,"",F40/D40)</f>
      </c>
    </row>
    <row r="41" spans="2:11" s="1" customFormat="1" ht="15">
      <c r="B41" s="34" t="s">
        <v>13</v>
      </c>
      <c r="C41" s="97"/>
      <c r="D41" s="96">
        <v>0</v>
      </c>
      <c r="E41" s="198"/>
      <c r="F41" s="96">
        <v>0</v>
      </c>
      <c r="G41" s="201"/>
      <c r="H41" s="190"/>
      <c r="I41" s="109"/>
      <c r="J41" s="53"/>
      <c r="K41" s="126">
        <f>IF(F41=0,"",F41/D41)</f>
      </c>
    </row>
    <row r="42" spans="2:11" s="1" customFormat="1" ht="15.75" thickBot="1">
      <c r="B42" s="34" t="s">
        <v>133</v>
      </c>
      <c r="C42" s="97"/>
      <c r="D42" s="194">
        <v>0</v>
      </c>
      <c r="E42" s="198"/>
      <c r="F42" s="194">
        <v>0</v>
      </c>
      <c r="G42" s="201"/>
      <c r="H42" s="190"/>
      <c r="I42" s="109"/>
      <c r="J42" s="53"/>
      <c r="K42" s="126">
        <f>IF(F42=0,"",F42/D42)</f>
      </c>
    </row>
    <row r="43" spans="2:11" s="1" customFormat="1" ht="15.75" thickBot="1">
      <c r="B43" s="34"/>
      <c r="C43" s="56" t="s">
        <v>17</v>
      </c>
      <c r="D43" s="57">
        <f>SUM(D39:D42)</f>
        <v>0</v>
      </c>
      <c r="E43" s="197"/>
      <c r="F43" s="57">
        <f>SUM(F39:F42)</f>
        <v>0</v>
      </c>
      <c r="G43" s="202"/>
      <c r="H43" s="191"/>
      <c r="I43" s="58"/>
      <c r="J43" s="53"/>
      <c r="K43" s="53"/>
    </row>
    <row r="44" spans="2:11" s="1" customFormat="1" ht="8.25" customHeight="1" thickBot="1">
      <c r="B44" s="34"/>
      <c r="C44" s="58"/>
      <c r="D44" s="59"/>
      <c r="E44" s="198"/>
      <c r="F44" s="59"/>
      <c r="G44" s="201"/>
      <c r="H44" s="191"/>
      <c r="I44" s="58"/>
      <c r="J44" s="53"/>
      <c r="K44" s="53"/>
    </row>
    <row r="45" spans="2:11" s="1" customFormat="1" ht="15.75" thickBot="1">
      <c r="B45" s="48"/>
      <c r="C45" s="60" t="s">
        <v>21</v>
      </c>
      <c r="D45" s="61">
        <f>SUM(D43,D38,D22,D17,D13)</f>
        <v>233000</v>
      </c>
      <c r="E45" s="199"/>
      <c r="F45" s="61">
        <f>SUM(F43,F38,F22,F17,F13)</f>
        <v>2440.17</v>
      </c>
      <c r="G45" s="203"/>
      <c r="H45" s="191"/>
      <c r="I45" s="58"/>
      <c r="J45" s="53"/>
      <c r="K45" s="53"/>
    </row>
    <row r="47" spans="2:11" ht="15">
      <c r="B47" s="214"/>
      <c r="C47" s="215"/>
      <c r="D47" s="215"/>
      <c r="E47" s="215"/>
      <c r="F47" s="215"/>
      <c r="G47" s="215"/>
      <c r="H47" s="215"/>
      <c r="I47" s="215"/>
      <c r="J47" s="215"/>
      <c r="K47" s="235"/>
    </row>
  </sheetData>
  <sheetProtection password="E5FD" sheet="1" selectLockedCells="1"/>
  <mergeCells count="2">
    <mergeCell ref="D2:I2"/>
    <mergeCell ref="B47:K47"/>
  </mergeCells>
  <printOptions/>
  <pageMargins left="0.7" right="0.7" top="0.75" bottom="0.75" header="0.3" footer="0.3"/>
  <pageSetup fitToHeight="1" fitToWidth="1" horizontalDpi="600" verticalDpi="6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1:J136"/>
  <sheetViews>
    <sheetView showGridLines="0" zoomScalePageLayoutView="0" workbookViewId="0" topLeftCell="A1">
      <selection activeCell="E6" sqref="E6"/>
    </sheetView>
  </sheetViews>
  <sheetFormatPr defaultColWidth="9.140625" defaultRowHeight="15"/>
  <cols>
    <col min="1" max="2" width="1.7109375" style="0" customWidth="1"/>
    <col min="3" max="3" width="31.7109375" style="0" customWidth="1"/>
    <col min="4" max="4" width="2.7109375" style="114" customWidth="1"/>
    <col min="5" max="5" width="15.7109375" style="3" customWidth="1"/>
    <col min="6" max="6" width="2.7109375" style="0" customWidth="1"/>
    <col min="7" max="7" width="1.7109375" style="0" customWidth="1"/>
    <col min="8" max="8" width="26.8515625" style="0" customWidth="1"/>
    <col min="9" max="9" width="2.7109375" style="114" customWidth="1"/>
    <col min="10" max="10" width="15.7109375" style="0" customWidth="1"/>
  </cols>
  <sheetData>
    <row r="1" ht="15">
      <c r="E1"/>
    </row>
    <row r="2" spans="5:10" ht="75" customHeight="1">
      <c r="E2" s="255" t="s">
        <v>106</v>
      </c>
      <c r="F2" s="255"/>
      <c r="G2" s="255"/>
      <c r="H2" s="255"/>
      <c r="I2" s="255"/>
      <c r="J2" s="255"/>
    </row>
    <row r="3" ht="15.75" thickBot="1"/>
    <row r="4" spans="2:10" ht="15.75" thickBot="1">
      <c r="B4" s="262" t="s">
        <v>35</v>
      </c>
      <c r="C4" s="263"/>
      <c r="D4" s="263"/>
      <c r="E4" s="264"/>
      <c r="F4" s="62"/>
      <c r="G4" s="262" t="s">
        <v>45</v>
      </c>
      <c r="H4" s="263"/>
      <c r="I4" s="263"/>
      <c r="J4" s="264"/>
    </row>
    <row r="5" spans="2:10" ht="15">
      <c r="B5" s="63"/>
      <c r="C5" s="100" t="s">
        <v>22</v>
      </c>
      <c r="D5" s="118" t="s">
        <v>138</v>
      </c>
      <c r="E5" s="101">
        <v>1000</v>
      </c>
      <c r="F5" s="62"/>
      <c r="G5" s="63"/>
      <c r="H5" s="100" t="s">
        <v>46</v>
      </c>
      <c r="I5" s="118" t="s">
        <v>138</v>
      </c>
      <c r="J5" s="101">
        <v>600</v>
      </c>
    </row>
    <row r="6" spans="2:10" ht="15">
      <c r="B6" s="63"/>
      <c r="C6" s="100" t="s">
        <v>23</v>
      </c>
      <c r="D6" s="115" t="s">
        <v>139</v>
      </c>
      <c r="E6" s="102">
        <v>400</v>
      </c>
      <c r="F6" s="62"/>
      <c r="G6" s="63"/>
      <c r="H6" s="100" t="s">
        <v>47</v>
      </c>
      <c r="I6" s="115"/>
      <c r="J6" s="102"/>
    </row>
    <row r="7" spans="2:10" ht="15">
      <c r="B7" s="63"/>
      <c r="C7" s="100" t="s">
        <v>24</v>
      </c>
      <c r="D7" s="115"/>
      <c r="E7" s="102"/>
      <c r="F7" s="62"/>
      <c r="G7" s="63"/>
      <c r="H7" s="100" t="s">
        <v>48</v>
      </c>
      <c r="I7" s="115"/>
      <c r="J7" s="102"/>
    </row>
    <row r="8" spans="2:10" ht="15">
      <c r="B8" s="63"/>
      <c r="C8" s="100" t="s">
        <v>25</v>
      </c>
      <c r="D8" s="115"/>
      <c r="E8" s="102"/>
      <c r="F8" s="62"/>
      <c r="G8" s="63"/>
      <c r="H8" s="100" t="s">
        <v>49</v>
      </c>
      <c r="I8" s="115"/>
      <c r="J8" s="102"/>
    </row>
    <row r="9" spans="2:10" ht="15">
      <c r="B9" s="63"/>
      <c r="C9" s="100" t="s">
        <v>26</v>
      </c>
      <c r="D9" s="115"/>
      <c r="E9" s="102"/>
      <c r="F9" s="62"/>
      <c r="G9" s="63"/>
      <c r="H9" s="100" t="s">
        <v>50</v>
      </c>
      <c r="I9" s="115"/>
      <c r="J9" s="102"/>
    </row>
    <row r="10" spans="2:10" ht="15">
      <c r="B10" s="63"/>
      <c r="C10" s="100" t="s">
        <v>27</v>
      </c>
      <c r="D10" s="115"/>
      <c r="E10" s="102"/>
      <c r="F10" s="62"/>
      <c r="G10" s="63"/>
      <c r="H10" s="100" t="s">
        <v>51</v>
      </c>
      <c r="I10" s="115"/>
      <c r="J10" s="102"/>
    </row>
    <row r="11" spans="2:10" ht="15">
      <c r="B11" s="63"/>
      <c r="C11" s="100" t="s">
        <v>28</v>
      </c>
      <c r="D11" s="115"/>
      <c r="E11" s="102"/>
      <c r="F11" s="62"/>
      <c r="G11" s="63"/>
      <c r="H11" s="100" t="s">
        <v>52</v>
      </c>
      <c r="I11" s="115"/>
      <c r="J11" s="102"/>
    </row>
    <row r="12" spans="2:10" ht="15">
      <c r="B12" s="63"/>
      <c r="C12" s="100" t="s">
        <v>29</v>
      </c>
      <c r="D12" s="115"/>
      <c r="E12" s="102"/>
      <c r="F12" s="62"/>
      <c r="G12" s="63"/>
      <c r="H12" s="100" t="s">
        <v>53</v>
      </c>
      <c r="I12" s="115"/>
      <c r="J12" s="102"/>
    </row>
    <row r="13" spans="2:10" ht="15">
      <c r="B13" s="63"/>
      <c r="C13" s="100" t="s">
        <v>30</v>
      </c>
      <c r="D13" s="115"/>
      <c r="E13" s="102"/>
      <c r="F13" s="62"/>
      <c r="G13" s="63"/>
      <c r="H13" s="100" t="s">
        <v>54</v>
      </c>
      <c r="I13" s="115"/>
      <c r="J13" s="102"/>
    </row>
    <row r="14" spans="2:10" ht="15">
      <c r="B14" s="63"/>
      <c r="C14" s="100" t="s">
        <v>31</v>
      </c>
      <c r="D14" s="115"/>
      <c r="E14" s="102"/>
      <c r="F14" s="62"/>
      <c r="G14" s="63"/>
      <c r="H14" s="100" t="s">
        <v>55</v>
      </c>
      <c r="I14" s="115"/>
      <c r="J14" s="102"/>
    </row>
    <row r="15" spans="2:10" ht="15">
      <c r="B15" s="63"/>
      <c r="C15" s="100" t="s">
        <v>32</v>
      </c>
      <c r="D15" s="115"/>
      <c r="E15" s="102"/>
      <c r="F15" s="62"/>
      <c r="G15" s="63"/>
      <c r="H15" s="100" t="s">
        <v>56</v>
      </c>
      <c r="I15" s="115"/>
      <c r="J15" s="102"/>
    </row>
    <row r="16" spans="2:10" ht="15">
      <c r="B16" s="63"/>
      <c r="C16" s="100" t="s">
        <v>33</v>
      </c>
      <c r="D16" s="115"/>
      <c r="E16" s="102"/>
      <c r="F16" s="62"/>
      <c r="G16" s="63"/>
      <c r="H16" s="100" t="s">
        <v>57</v>
      </c>
      <c r="I16" s="115"/>
      <c r="J16" s="102"/>
    </row>
    <row r="17" spans="2:10" ht="15">
      <c r="B17" s="63"/>
      <c r="C17" s="100" t="s">
        <v>74</v>
      </c>
      <c r="D17" s="115"/>
      <c r="E17" s="103"/>
      <c r="F17" s="62"/>
      <c r="G17" s="63"/>
      <c r="H17" s="100" t="s">
        <v>58</v>
      </c>
      <c r="I17" s="115"/>
      <c r="J17" s="102"/>
    </row>
    <row r="18" spans="2:10" ht="15">
      <c r="B18" s="63"/>
      <c r="C18" s="100" t="s">
        <v>74</v>
      </c>
      <c r="D18" s="115"/>
      <c r="E18" s="103"/>
      <c r="F18" s="62"/>
      <c r="G18" s="63"/>
      <c r="H18" s="100" t="s">
        <v>59</v>
      </c>
      <c r="I18" s="115"/>
      <c r="J18" s="102"/>
    </row>
    <row r="19" spans="2:10" ht="15">
      <c r="B19" s="63"/>
      <c r="C19" s="100" t="s">
        <v>74</v>
      </c>
      <c r="D19" s="115"/>
      <c r="E19" s="103"/>
      <c r="F19" s="62"/>
      <c r="G19" s="63"/>
      <c r="H19" s="100" t="s">
        <v>60</v>
      </c>
      <c r="I19" s="115"/>
      <c r="J19" s="102"/>
    </row>
    <row r="20" spans="2:10" ht="15.75" thickBot="1">
      <c r="B20" s="63"/>
      <c r="C20" s="100" t="s">
        <v>74</v>
      </c>
      <c r="D20" s="115"/>
      <c r="E20" s="103"/>
      <c r="F20" s="62"/>
      <c r="G20" s="63"/>
      <c r="H20" s="100" t="s">
        <v>137</v>
      </c>
      <c r="I20" s="115"/>
      <c r="J20" s="102"/>
    </row>
    <row r="21" spans="2:10" ht="15.75" thickBot="1">
      <c r="B21" s="64"/>
      <c r="C21" s="65" t="s">
        <v>61</v>
      </c>
      <c r="D21" s="123"/>
      <c r="E21" s="66">
        <f>SUM(E5:E20)</f>
        <v>1400</v>
      </c>
      <c r="F21" s="62"/>
      <c r="G21" s="63"/>
      <c r="H21" s="100" t="s">
        <v>74</v>
      </c>
      <c r="I21" s="115"/>
      <c r="J21" s="102"/>
    </row>
    <row r="22" spans="2:10" ht="15.75" thickBot="1">
      <c r="B22" s="62"/>
      <c r="C22" s="67"/>
      <c r="D22" s="116"/>
      <c r="E22" s="68"/>
      <c r="F22" s="62"/>
      <c r="G22" s="63"/>
      <c r="H22" s="100" t="s">
        <v>74</v>
      </c>
      <c r="I22" s="115"/>
      <c r="J22" s="102"/>
    </row>
    <row r="23" spans="2:10" ht="15.75" thickBot="1">
      <c r="B23" s="262" t="s">
        <v>34</v>
      </c>
      <c r="C23" s="263"/>
      <c r="D23" s="263"/>
      <c r="E23" s="264"/>
      <c r="F23" s="62"/>
      <c r="G23" s="63"/>
      <c r="H23" s="100" t="s">
        <v>74</v>
      </c>
      <c r="I23" s="115"/>
      <c r="J23" s="102"/>
    </row>
    <row r="24" spans="2:10" ht="15">
      <c r="B24" s="63"/>
      <c r="C24" s="100" t="s">
        <v>36</v>
      </c>
      <c r="D24" s="118"/>
      <c r="E24" s="101"/>
      <c r="F24" s="62"/>
      <c r="G24" s="63"/>
      <c r="H24" s="100" t="s">
        <v>74</v>
      </c>
      <c r="I24" s="115"/>
      <c r="J24" s="102"/>
    </row>
    <row r="25" spans="2:10" ht="15">
      <c r="B25" s="63"/>
      <c r="C25" s="100" t="s">
        <v>37</v>
      </c>
      <c r="D25" s="115"/>
      <c r="E25" s="102"/>
      <c r="F25" s="62"/>
      <c r="G25" s="63"/>
      <c r="H25" s="100" t="s">
        <v>74</v>
      </c>
      <c r="I25" s="115"/>
      <c r="J25" s="102"/>
    </row>
    <row r="26" spans="2:10" ht="15">
      <c r="B26" s="63"/>
      <c r="C26" s="100" t="s">
        <v>38</v>
      </c>
      <c r="D26" s="115"/>
      <c r="E26" s="102"/>
      <c r="F26" s="62"/>
      <c r="G26" s="63"/>
      <c r="H26" s="100" t="s">
        <v>74</v>
      </c>
      <c r="I26" s="115"/>
      <c r="J26" s="102"/>
    </row>
    <row r="27" spans="2:10" ht="15">
      <c r="B27" s="63"/>
      <c r="C27" s="100" t="s">
        <v>39</v>
      </c>
      <c r="D27" s="115"/>
      <c r="E27" s="102"/>
      <c r="F27" s="62"/>
      <c r="G27" s="63"/>
      <c r="H27" s="100" t="s">
        <v>74</v>
      </c>
      <c r="I27" s="115"/>
      <c r="J27" s="102"/>
    </row>
    <row r="28" spans="2:10" ht="15">
      <c r="B28" s="63"/>
      <c r="C28" s="100" t="s">
        <v>40</v>
      </c>
      <c r="D28" s="115"/>
      <c r="E28" s="102"/>
      <c r="F28" s="62"/>
      <c r="G28" s="63"/>
      <c r="H28" s="100" t="s">
        <v>74</v>
      </c>
      <c r="I28" s="115"/>
      <c r="J28" s="102"/>
    </row>
    <row r="29" spans="2:10" ht="15">
      <c r="B29" s="63"/>
      <c r="C29" s="100" t="s">
        <v>41</v>
      </c>
      <c r="D29" s="115"/>
      <c r="E29" s="102"/>
      <c r="F29" s="62"/>
      <c r="G29" s="63"/>
      <c r="H29" s="100" t="s">
        <v>74</v>
      </c>
      <c r="I29" s="115"/>
      <c r="J29" s="102"/>
    </row>
    <row r="30" spans="2:10" ht="15">
      <c r="B30" s="63"/>
      <c r="C30" s="100" t="s">
        <v>42</v>
      </c>
      <c r="D30" s="115"/>
      <c r="E30" s="102"/>
      <c r="F30" s="62"/>
      <c r="G30" s="63"/>
      <c r="H30" s="100" t="s">
        <v>74</v>
      </c>
      <c r="I30" s="115"/>
      <c r="J30" s="102"/>
    </row>
    <row r="31" spans="2:10" ht="15">
      <c r="B31" s="63"/>
      <c r="C31" s="100" t="s">
        <v>43</v>
      </c>
      <c r="D31" s="115"/>
      <c r="E31" s="102"/>
      <c r="F31" s="62"/>
      <c r="G31" s="63"/>
      <c r="H31" s="100" t="s">
        <v>74</v>
      </c>
      <c r="I31" s="115"/>
      <c r="J31" s="102"/>
    </row>
    <row r="32" spans="2:10" ht="15">
      <c r="B32" s="63"/>
      <c r="C32" s="100" t="s">
        <v>44</v>
      </c>
      <c r="D32" s="115"/>
      <c r="E32" s="102"/>
      <c r="F32" s="62"/>
      <c r="G32" s="63"/>
      <c r="H32" s="100" t="s">
        <v>74</v>
      </c>
      <c r="I32" s="115"/>
      <c r="J32" s="102"/>
    </row>
    <row r="33" spans="2:10" ht="15">
      <c r="B33" s="63"/>
      <c r="C33" s="100" t="s">
        <v>74</v>
      </c>
      <c r="D33" s="115"/>
      <c r="E33" s="103"/>
      <c r="F33" s="62"/>
      <c r="G33" s="63"/>
      <c r="H33" s="100" t="s">
        <v>74</v>
      </c>
      <c r="I33" s="115"/>
      <c r="J33" s="103"/>
    </row>
    <row r="34" spans="2:10" ht="15">
      <c r="B34" s="63"/>
      <c r="C34" s="100" t="s">
        <v>74</v>
      </c>
      <c r="D34" s="115"/>
      <c r="E34" s="103"/>
      <c r="F34" s="62"/>
      <c r="G34" s="63"/>
      <c r="H34" s="100" t="s">
        <v>74</v>
      </c>
      <c r="I34" s="115"/>
      <c r="J34" s="103"/>
    </row>
    <row r="35" spans="2:10" ht="15">
      <c r="B35" s="63"/>
      <c r="C35" s="100" t="s">
        <v>74</v>
      </c>
      <c r="D35" s="115"/>
      <c r="E35" s="103"/>
      <c r="F35" s="62"/>
      <c r="G35" s="63"/>
      <c r="H35" s="100" t="s">
        <v>74</v>
      </c>
      <c r="I35" s="115"/>
      <c r="J35" s="103"/>
    </row>
    <row r="36" spans="2:10" ht="15">
      <c r="B36" s="63"/>
      <c r="C36" s="100" t="s">
        <v>74</v>
      </c>
      <c r="D36" s="115"/>
      <c r="E36" s="103"/>
      <c r="F36" s="62"/>
      <c r="G36" s="63"/>
      <c r="H36" s="100" t="s">
        <v>74</v>
      </c>
      <c r="I36" s="115"/>
      <c r="J36" s="103"/>
    </row>
    <row r="37" spans="2:10" ht="15">
      <c r="B37" s="63"/>
      <c r="C37" s="100" t="s">
        <v>74</v>
      </c>
      <c r="D37" s="115"/>
      <c r="E37" s="103"/>
      <c r="F37" s="62"/>
      <c r="G37" s="63"/>
      <c r="H37" s="100" t="s">
        <v>74</v>
      </c>
      <c r="I37" s="115"/>
      <c r="J37" s="103"/>
    </row>
    <row r="38" spans="2:10" ht="15.75" thickBot="1">
      <c r="B38" s="63"/>
      <c r="C38" s="100" t="s">
        <v>74</v>
      </c>
      <c r="D38" s="115"/>
      <c r="E38" s="103"/>
      <c r="F38" s="62"/>
      <c r="G38" s="63"/>
      <c r="H38" s="100" t="s">
        <v>74</v>
      </c>
      <c r="I38" s="115"/>
      <c r="J38" s="103"/>
    </row>
    <row r="39" spans="2:10" ht="15.75" thickBot="1">
      <c r="B39" s="64"/>
      <c r="C39" s="65" t="s">
        <v>61</v>
      </c>
      <c r="D39" s="123"/>
      <c r="E39" s="66">
        <f>SUM(E24:E38)</f>
        <v>0</v>
      </c>
      <c r="F39" s="62"/>
      <c r="G39" s="64"/>
      <c r="H39" s="65" t="s">
        <v>61</v>
      </c>
      <c r="I39" s="123"/>
      <c r="J39" s="66">
        <f>SUM(J5:J38)</f>
        <v>600</v>
      </c>
    </row>
    <row r="40" spans="2:10" ht="15.75" thickBot="1">
      <c r="B40" s="62"/>
      <c r="C40" s="62"/>
      <c r="D40" s="117"/>
      <c r="E40" s="69"/>
      <c r="F40" s="62"/>
      <c r="G40" s="62"/>
      <c r="H40" s="62"/>
      <c r="I40" s="117"/>
      <c r="J40" s="62"/>
    </row>
    <row r="41" spans="2:10" ht="15.75" thickBot="1">
      <c r="B41" s="62"/>
      <c r="C41" s="67" t="s">
        <v>62</v>
      </c>
      <c r="D41" s="116"/>
      <c r="E41" s="66">
        <f>SUM(E21+E39+J39)</f>
        <v>2000</v>
      </c>
      <c r="F41" s="62"/>
      <c r="G41" s="62"/>
      <c r="H41" s="62"/>
      <c r="I41" s="117"/>
      <c r="J41" s="62"/>
    </row>
    <row r="42" spans="2:10" ht="15.75" thickBot="1">
      <c r="B42" s="62"/>
      <c r="C42" s="67"/>
      <c r="D42" s="116"/>
      <c r="E42" s="119"/>
      <c r="F42" s="62"/>
      <c r="G42" s="62"/>
      <c r="H42" s="62"/>
      <c r="I42" s="117"/>
      <c r="J42" s="62"/>
    </row>
    <row r="43" spans="2:10" ht="15.75" thickBot="1">
      <c r="B43" s="271" t="s">
        <v>151</v>
      </c>
      <c r="C43" s="272"/>
      <c r="D43" s="273"/>
      <c r="E43" s="124">
        <f>SUM(E123)</f>
        <v>1600</v>
      </c>
      <c r="F43" s="62"/>
      <c r="G43" s="265" t="s">
        <v>152</v>
      </c>
      <c r="H43" s="266"/>
      <c r="I43" s="266"/>
      <c r="J43" s="267"/>
    </row>
    <row r="44" spans="2:10" ht="15.75" thickBot="1">
      <c r="B44" s="271" t="s">
        <v>140</v>
      </c>
      <c r="C44" s="272"/>
      <c r="D44" s="273"/>
      <c r="E44" s="124">
        <f>SUM(J123)</f>
        <v>400</v>
      </c>
      <c r="F44" s="62"/>
      <c r="G44" s="268"/>
      <c r="H44" s="269"/>
      <c r="I44" s="269"/>
      <c r="J44" s="270"/>
    </row>
    <row r="46" spans="2:10" ht="15">
      <c r="B46" s="260"/>
      <c r="C46" s="260"/>
      <c r="D46" s="260"/>
      <c r="E46" s="260"/>
      <c r="F46" s="260"/>
      <c r="G46" s="260"/>
      <c r="H46" s="260"/>
      <c r="I46" s="260"/>
      <c r="J46" s="261"/>
    </row>
    <row r="48" ht="15" hidden="1"/>
    <row r="49" ht="15" hidden="1"/>
    <row r="50" ht="15" hidden="1"/>
    <row r="51" spans="5:10" ht="15" hidden="1">
      <c r="E51" s="120"/>
      <c r="F51" s="121"/>
      <c r="G51" s="121"/>
      <c r="H51" s="121"/>
      <c r="I51" s="122"/>
      <c r="J51" s="121"/>
    </row>
    <row r="52" spans="5:10" ht="15" hidden="1">
      <c r="E52" s="120"/>
      <c r="F52" s="121"/>
      <c r="G52" s="121"/>
      <c r="H52" s="121"/>
      <c r="I52" s="122"/>
      <c r="J52" s="121"/>
    </row>
    <row r="53" spans="5:10" ht="15" hidden="1">
      <c r="E53" s="120">
        <f>IF(D5="Y",E5)</f>
        <v>1000</v>
      </c>
      <c r="F53" s="121"/>
      <c r="G53" s="121"/>
      <c r="H53" s="121"/>
      <c r="I53" s="122"/>
      <c r="J53" s="120" t="b">
        <f>IF(D5="N",E5)</f>
        <v>0</v>
      </c>
    </row>
    <row r="54" spans="5:10" ht="15" hidden="1">
      <c r="E54" s="120" t="b">
        <f>IF(D6="Y",E6)</f>
        <v>0</v>
      </c>
      <c r="F54" s="121"/>
      <c r="G54" s="121"/>
      <c r="H54" s="121"/>
      <c r="I54" s="122"/>
      <c r="J54" s="120">
        <f aca="true" t="shared" si="0" ref="J54:J68">IF(D6="N",E6)</f>
        <v>400</v>
      </c>
    </row>
    <row r="55" spans="5:10" ht="15" hidden="1">
      <c r="E55" s="120" t="b">
        <f aca="true" t="shared" si="1" ref="E55:E86">IF(D7="Y",E7)</f>
        <v>0</v>
      </c>
      <c r="F55" s="121"/>
      <c r="G55" s="121"/>
      <c r="H55" s="121"/>
      <c r="I55" s="122"/>
      <c r="J55" s="120" t="b">
        <f t="shared" si="0"/>
        <v>0</v>
      </c>
    </row>
    <row r="56" spans="5:10" ht="15" hidden="1">
      <c r="E56" s="120" t="b">
        <f t="shared" si="1"/>
        <v>0</v>
      </c>
      <c r="F56" s="121"/>
      <c r="G56" s="121"/>
      <c r="H56" s="121"/>
      <c r="I56" s="122"/>
      <c r="J56" s="120" t="b">
        <f t="shared" si="0"/>
        <v>0</v>
      </c>
    </row>
    <row r="57" spans="5:10" ht="15" hidden="1">
      <c r="E57" s="120" t="b">
        <f t="shared" si="1"/>
        <v>0</v>
      </c>
      <c r="F57" s="121"/>
      <c r="G57" s="121"/>
      <c r="H57" s="121"/>
      <c r="I57" s="122"/>
      <c r="J57" s="120" t="b">
        <f t="shared" si="0"/>
        <v>0</v>
      </c>
    </row>
    <row r="58" spans="5:10" ht="15" hidden="1">
      <c r="E58" s="120" t="b">
        <f t="shared" si="1"/>
        <v>0</v>
      </c>
      <c r="F58" s="121"/>
      <c r="G58" s="121"/>
      <c r="H58" s="121"/>
      <c r="I58" s="122"/>
      <c r="J58" s="120" t="b">
        <f t="shared" si="0"/>
        <v>0</v>
      </c>
    </row>
    <row r="59" spans="5:10" ht="15" hidden="1">
      <c r="E59" s="120" t="b">
        <f t="shared" si="1"/>
        <v>0</v>
      </c>
      <c r="F59" s="121"/>
      <c r="G59" s="121"/>
      <c r="H59" s="121"/>
      <c r="I59" s="122"/>
      <c r="J59" s="120" t="b">
        <f t="shared" si="0"/>
        <v>0</v>
      </c>
    </row>
    <row r="60" spans="5:10" ht="15" hidden="1">
      <c r="E60" s="120" t="b">
        <f t="shared" si="1"/>
        <v>0</v>
      </c>
      <c r="F60" s="121"/>
      <c r="G60" s="121"/>
      <c r="H60" s="121"/>
      <c r="I60" s="122"/>
      <c r="J60" s="120" t="b">
        <f t="shared" si="0"/>
        <v>0</v>
      </c>
    </row>
    <row r="61" spans="5:10" ht="15" hidden="1">
      <c r="E61" s="120" t="b">
        <f t="shared" si="1"/>
        <v>0</v>
      </c>
      <c r="F61" s="121"/>
      <c r="G61" s="121"/>
      <c r="H61" s="121"/>
      <c r="I61" s="122"/>
      <c r="J61" s="120" t="b">
        <f t="shared" si="0"/>
        <v>0</v>
      </c>
    </row>
    <row r="62" spans="5:10" ht="15" hidden="1">
      <c r="E62" s="120" t="b">
        <f t="shared" si="1"/>
        <v>0</v>
      </c>
      <c r="F62" s="121"/>
      <c r="G62" s="121"/>
      <c r="H62" s="121"/>
      <c r="I62" s="122"/>
      <c r="J62" s="120" t="b">
        <f t="shared" si="0"/>
        <v>0</v>
      </c>
    </row>
    <row r="63" spans="5:10" ht="15" hidden="1">
      <c r="E63" s="120" t="b">
        <f t="shared" si="1"/>
        <v>0</v>
      </c>
      <c r="F63" s="121"/>
      <c r="G63" s="121"/>
      <c r="H63" s="121"/>
      <c r="I63" s="122"/>
      <c r="J63" s="120" t="b">
        <f t="shared" si="0"/>
        <v>0</v>
      </c>
    </row>
    <row r="64" spans="5:10" ht="15" hidden="1">
      <c r="E64" s="120" t="b">
        <f t="shared" si="1"/>
        <v>0</v>
      </c>
      <c r="F64" s="121"/>
      <c r="G64" s="121"/>
      <c r="H64" s="121"/>
      <c r="I64" s="122"/>
      <c r="J64" s="120" t="b">
        <f t="shared" si="0"/>
        <v>0</v>
      </c>
    </row>
    <row r="65" spans="5:10" ht="15" hidden="1">
      <c r="E65" s="120" t="b">
        <f t="shared" si="1"/>
        <v>0</v>
      </c>
      <c r="F65" s="121"/>
      <c r="G65" s="121"/>
      <c r="H65" s="121"/>
      <c r="I65" s="122"/>
      <c r="J65" s="120" t="b">
        <f t="shared" si="0"/>
        <v>0</v>
      </c>
    </row>
    <row r="66" spans="5:10" ht="15" hidden="1">
      <c r="E66" s="120" t="b">
        <f t="shared" si="1"/>
        <v>0</v>
      </c>
      <c r="F66" s="121"/>
      <c r="G66" s="121"/>
      <c r="H66" s="121"/>
      <c r="I66" s="122"/>
      <c r="J66" s="120" t="b">
        <f t="shared" si="0"/>
        <v>0</v>
      </c>
    </row>
    <row r="67" spans="5:10" ht="15" hidden="1">
      <c r="E67" s="120" t="b">
        <f t="shared" si="1"/>
        <v>0</v>
      </c>
      <c r="F67" s="121"/>
      <c r="G67" s="121"/>
      <c r="H67" s="121"/>
      <c r="I67" s="122"/>
      <c r="J67" s="120" t="b">
        <f t="shared" si="0"/>
        <v>0</v>
      </c>
    </row>
    <row r="68" spans="5:10" ht="15" hidden="1">
      <c r="E68" s="120" t="b">
        <f t="shared" si="1"/>
        <v>0</v>
      </c>
      <c r="F68" s="121"/>
      <c r="G68" s="121"/>
      <c r="H68" s="121"/>
      <c r="I68" s="122"/>
      <c r="J68" s="120" t="b">
        <f t="shared" si="0"/>
        <v>0</v>
      </c>
    </row>
    <row r="69" spans="5:10" ht="15" hidden="1">
      <c r="E69" s="120"/>
      <c r="F69" s="121"/>
      <c r="G69" s="121"/>
      <c r="H69" s="121"/>
      <c r="I69" s="122"/>
      <c r="J69" s="120"/>
    </row>
    <row r="70" spans="5:10" ht="15" hidden="1">
      <c r="E70" s="120"/>
      <c r="F70" s="121"/>
      <c r="G70" s="121"/>
      <c r="H70" s="121"/>
      <c r="I70" s="122"/>
      <c r="J70" s="120"/>
    </row>
    <row r="71" spans="5:10" ht="15" hidden="1">
      <c r="E71" s="120"/>
      <c r="F71" s="121"/>
      <c r="G71" s="121"/>
      <c r="H71" s="121"/>
      <c r="I71" s="122"/>
      <c r="J71" s="120"/>
    </row>
    <row r="72" spans="5:10" ht="15" hidden="1">
      <c r="E72" s="120" t="b">
        <f t="shared" si="1"/>
        <v>0</v>
      </c>
      <c r="F72" s="121"/>
      <c r="G72" s="121"/>
      <c r="H72" s="121"/>
      <c r="I72" s="122"/>
      <c r="J72" s="120" t="b">
        <f aca="true" t="shared" si="2" ref="J72:J86">IF(D24="N",E24)</f>
        <v>0</v>
      </c>
    </row>
    <row r="73" spans="5:10" ht="15" hidden="1">
      <c r="E73" s="120" t="b">
        <f t="shared" si="1"/>
        <v>0</v>
      </c>
      <c r="F73" s="121"/>
      <c r="G73" s="121"/>
      <c r="H73" s="121"/>
      <c r="I73" s="122"/>
      <c r="J73" s="120" t="b">
        <f t="shared" si="2"/>
        <v>0</v>
      </c>
    </row>
    <row r="74" spans="5:10" ht="15" hidden="1">
      <c r="E74" s="120" t="b">
        <f t="shared" si="1"/>
        <v>0</v>
      </c>
      <c r="F74" s="121"/>
      <c r="G74" s="121"/>
      <c r="H74" s="121"/>
      <c r="I74" s="122"/>
      <c r="J74" s="120" t="b">
        <f t="shared" si="2"/>
        <v>0</v>
      </c>
    </row>
    <row r="75" spans="5:10" ht="15" hidden="1">
      <c r="E75" s="120" t="b">
        <f t="shared" si="1"/>
        <v>0</v>
      </c>
      <c r="F75" s="121"/>
      <c r="G75" s="121"/>
      <c r="H75" s="121"/>
      <c r="I75" s="122"/>
      <c r="J75" s="120" t="b">
        <f t="shared" si="2"/>
        <v>0</v>
      </c>
    </row>
    <row r="76" spans="5:10" ht="15" hidden="1">
      <c r="E76" s="120" t="b">
        <f t="shared" si="1"/>
        <v>0</v>
      </c>
      <c r="F76" s="121"/>
      <c r="G76" s="121"/>
      <c r="H76" s="121"/>
      <c r="I76" s="122"/>
      <c r="J76" s="120" t="b">
        <f t="shared" si="2"/>
        <v>0</v>
      </c>
    </row>
    <row r="77" spans="5:10" ht="15" hidden="1">
      <c r="E77" s="120" t="b">
        <f t="shared" si="1"/>
        <v>0</v>
      </c>
      <c r="F77" s="121"/>
      <c r="G77" s="121"/>
      <c r="H77" s="121"/>
      <c r="I77" s="122"/>
      <c r="J77" s="120" t="b">
        <f t="shared" si="2"/>
        <v>0</v>
      </c>
    </row>
    <row r="78" spans="5:10" ht="15" hidden="1">
      <c r="E78" s="120" t="b">
        <f t="shared" si="1"/>
        <v>0</v>
      </c>
      <c r="F78" s="121"/>
      <c r="G78" s="121"/>
      <c r="H78" s="121"/>
      <c r="I78" s="122"/>
      <c r="J78" s="120" t="b">
        <f t="shared" si="2"/>
        <v>0</v>
      </c>
    </row>
    <row r="79" spans="5:10" ht="15" hidden="1">
      <c r="E79" s="120" t="b">
        <f t="shared" si="1"/>
        <v>0</v>
      </c>
      <c r="F79" s="121"/>
      <c r="G79" s="121"/>
      <c r="H79" s="121"/>
      <c r="I79" s="122"/>
      <c r="J79" s="120" t="b">
        <f t="shared" si="2"/>
        <v>0</v>
      </c>
    </row>
    <row r="80" spans="5:10" ht="15" hidden="1">
      <c r="E80" s="120" t="b">
        <f t="shared" si="1"/>
        <v>0</v>
      </c>
      <c r="F80" s="121"/>
      <c r="G80" s="121"/>
      <c r="H80" s="121"/>
      <c r="I80" s="122"/>
      <c r="J80" s="120" t="b">
        <f t="shared" si="2"/>
        <v>0</v>
      </c>
    </row>
    <row r="81" spans="5:10" ht="15" hidden="1">
      <c r="E81" s="120" t="b">
        <f t="shared" si="1"/>
        <v>0</v>
      </c>
      <c r="F81" s="121"/>
      <c r="G81" s="121"/>
      <c r="H81" s="121"/>
      <c r="I81" s="122"/>
      <c r="J81" s="120" t="b">
        <f t="shared" si="2"/>
        <v>0</v>
      </c>
    </row>
    <row r="82" spans="5:10" ht="15" hidden="1">
      <c r="E82" s="120" t="b">
        <f t="shared" si="1"/>
        <v>0</v>
      </c>
      <c r="F82" s="121"/>
      <c r="G82" s="121"/>
      <c r="H82" s="121"/>
      <c r="I82" s="122"/>
      <c r="J82" s="120" t="b">
        <f t="shared" si="2"/>
        <v>0</v>
      </c>
    </row>
    <row r="83" spans="5:10" ht="15" hidden="1">
      <c r="E83" s="120" t="b">
        <f t="shared" si="1"/>
        <v>0</v>
      </c>
      <c r="F83" s="121"/>
      <c r="G83" s="121"/>
      <c r="H83" s="121"/>
      <c r="I83" s="122"/>
      <c r="J83" s="120" t="b">
        <f t="shared" si="2"/>
        <v>0</v>
      </c>
    </row>
    <row r="84" spans="5:10" ht="15" hidden="1">
      <c r="E84" s="120" t="b">
        <f t="shared" si="1"/>
        <v>0</v>
      </c>
      <c r="F84" s="121"/>
      <c r="G84" s="121"/>
      <c r="H84" s="121"/>
      <c r="I84" s="122"/>
      <c r="J84" s="120" t="b">
        <f t="shared" si="2"/>
        <v>0</v>
      </c>
    </row>
    <row r="85" spans="5:10" ht="15" hidden="1">
      <c r="E85" s="120" t="b">
        <f t="shared" si="1"/>
        <v>0</v>
      </c>
      <c r="F85" s="121"/>
      <c r="G85" s="121"/>
      <c r="H85" s="121"/>
      <c r="I85" s="122"/>
      <c r="J85" s="120" t="b">
        <f t="shared" si="2"/>
        <v>0</v>
      </c>
    </row>
    <row r="86" spans="5:10" ht="15" hidden="1">
      <c r="E86" s="120" t="b">
        <f t="shared" si="1"/>
        <v>0</v>
      </c>
      <c r="F86" s="121"/>
      <c r="G86" s="121"/>
      <c r="H86" s="121"/>
      <c r="I86" s="122"/>
      <c r="J86" s="120" t="b">
        <f t="shared" si="2"/>
        <v>0</v>
      </c>
    </row>
    <row r="87" spans="5:10" ht="15" hidden="1">
      <c r="E87" s="120"/>
      <c r="F87" s="121"/>
      <c r="G87" s="121"/>
      <c r="H87" s="121"/>
      <c r="I87" s="122"/>
      <c r="J87" s="120"/>
    </row>
    <row r="88" spans="5:10" ht="15" hidden="1">
      <c r="E88" s="120">
        <f>IF(I5="Y",J5)</f>
        <v>600</v>
      </c>
      <c r="F88" s="121"/>
      <c r="G88" s="121"/>
      <c r="H88" s="121"/>
      <c r="I88" s="122"/>
      <c r="J88" s="120" t="b">
        <f>IF(I5="N",J5)</f>
        <v>0</v>
      </c>
    </row>
    <row r="89" spans="5:10" ht="15" hidden="1">
      <c r="E89" s="120" t="b">
        <f aca="true" t="shared" si="3" ref="E89:E121">IF(I6="Y",J6)</f>
        <v>0</v>
      </c>
      <c r="F89" s="121"/>
      <c r="G89" s="121"/>
      <c r="H89" s="121"/>
      <c r="I89" s="122"/>
      <c r="J89" s="120" t="b">
        <f aca="true" t="shared" si="4" ref="J89:J121">IF(I6="N",J6)</f>
        <v>0</v>
      </c>
    </row>
    <row r="90" spans="5:10" ht="15" hidden="1">
      <c r="E90" s="120" t="b">
        <f t="shared" si="3"/>
        <v>0</v>
      </c>
      <c r="F90" s="121"/>
      <c r="G90" s="121"/>
      <c r="H90" s="121"/>
      <c r="I90" s="122"/>
      <c r="J90" s="120" t="b">
        <f t="shared" si="4"/>
        <v>0</v>
      </c>
    </row>
    <row r="91" spans="5:10" ht="15" hidden="1">
      <c r="E91" s="120" t="b">
        <f t="shared" si="3"/>
        <v>0</v>
      </c>
      <c r="F91" s="121"/>
      <c r="G91" s="121"/>
      <c r="H91" s="121"/>
      <c r="I91" s="122"/>
      <c r="J91" s="120" t="b">
        <f t="shared" si="4"/>
        <v>0</v>
      </c>
    </row>
    <row r="92" spans="5:10" ht="15" hidden="1">
      <c r="E92" s="120" t="b">
        <f t="shared" si="3"/>
        <v>0</v>
      </c>
      <c r="F92" s="121"/>
      <c r="G92" s="121"/>
      <c r="H92" s="121"/>
      <c r="I92" s="122"/>
      <c r="J92" s="120" t="b">
        <f t="shared" si="4"/>
        <v>0</v>
      </c>
    </row>
    <row r="93" spans="5:10" ht="15" hidden="1">
      <c r="E93" s="120" t="b">
        <f t="shared" si="3"/>
        <v>0</v>
      </c>
      <c r="F93" s="121"/>
      <c r="G93" s="121"/>
      <c r="H93" s="121"/>
      <c r="I93" s="122"/>
      <c r="J93" s="120" t="b">
        <f t="shared" si="4"/>
        <v>0</v>
      </c>
    </row>
    <row r="94" spans="5:10" ht="15" hidden="1">
      <c r="E94" s="120" t="b">
        <f t="shared" si="3"/>
        <v>0</v>
      </c>
      <c r="F94" s="121"/>
      <c r="G94" s="121"/>
      <c r="H94" s="121"/>
      <c r="I94" s="122"/>
      <c r="J94" s="120" t="b">
        <f t="shared" si="4"/>
        <v>0</v>
      </c>
    </row>
    <row r="95" spans="5:10" ht="15" hidden="1">
      <c r="E95" s="120" t="b">
        <f t="shared" si="3"/>
        <v>0</v>
      </c>
      <c r="F95" s="121"/>
      <c r="G95" s="121"/>
      <c r="H95" s="121"/>
      <c r="I95" s="122"/>
      <c r="J95" s="120" t="b">
        <f t="shared" si="4"/>
        <v>0</v>
      </c>
    </row>
    <row r="96" spans="5:10" ht="15" hidden="1">
      <c r="E96" s="120" t="b">
        <f t="shared" si="3"/>
        <v>0</v>
      </c>
      <c r="F96" s="121"/>
      <c r="G96" s="121"/>
      <c r="H96" s="121"/>
      <c r="I96" s="122"/>
      <c r="J96" s="120" t="b">
        <f t="shared" si="4"/>
        <v>0</v>
      </c>
    </row>
    <row r="97" spans="5:10" ht="15" hidden="1">
      <c r="E97" s="120" t="b">
        <f t="shared" si="3"/>
        <v>0</v>
      </c>
      <c r="F97" s="121"/>
      <c r="G97" s="121"/>
      <c r="H97" s="121"/>
      <c r="I97" s="122"/>
      <c r="J97" s="120" t="b">
        <f t="shared" si="4"/>
        <v>0</v>
      </c>
    </row>
    <row r="98" spans="5:10" ht="15" hidden="1">
      <c r="E98" s="120" t="b">
        <f t="shared" si="3"/>
        <v>0</v>
      </c>
      <c r="F98" s="121"/>
      <c r="G98" s="121"/>
      <c r="H98" s="121"/>
      <c r="I98" s="122"/>
      <c r="J98" s="120" t="b">
        <f t="shared" si="4"/>
        <v>0</v>
      </c>
    </row>
    <row r="99" spans="5:10" ht="15" hidden="1">
      <c r="E99" s="120" t="b">
        <f t="shared" si="3"/>
        <v>0</v>
      </c>
      <c r="F99" s="121"/>
      <c r="G99" s="121"/>
      <c r="H99" s="121"/>
      <c r="I99" s="122"/>
      <c r="J99" s="120" t="b">
        <f t="shared" si="4"/>
        <v>0</v>
      </c>
    </row>
    <row r="100" spans="5:10" ht="15" hidden="1">
      <c r="E100" s="120" t="b">
        <f t="shared" si="3"/>
        <v>0</v>
      </c>
      <c r="F100" s="121"/>
      <c r="G100" s="121"/>
      <c r="H100" s="121"/>
      <c r="I100" s="122"/>
      <c r="J100" s="120" t="b">
        <f t="shared" si="4"/>
        <v>0</v>
      </c>
    </row>
    <row r="101" spans="5:10" ht="15" hidden="1">
      <c r="E101" s="120" t="b">
        <f t="shared" si="3"/>
        <v>0</v>
      </c>
      <c r="F101" s="121"/>
      <c r="G101" s="121"/>
      <c r="H101" s="121"/>
      <c r="I101" s="122"/>
      <c r="J101" s="120" t="b">
        <f t="shared" si="4"/>
        <v>0</v>
      </c>
    </row>
    <row r="102" spans="5:10" ht="15" hidden="1">
      <c r="E102" s="120" t="b">
        <f t="shared" si="3"/>
        <v>0</v>
      </c>
      <c r="F102" s="121"/>
      <c r="G102" s="121"/>
      <c r="H102" s="121"/>
      <c r="I102" s="122"/>
      <c r="J102" s="120" t="b">
        <f t="shared" si="4"/>
        <v>0</v>
      </c>
    </row>
    <row r="103" spans="5:10" ht="15" hidden="1">
      <c r="E103" s="120" t="b">
        <f t="shared" si="3"/>
        <v>0</v>
      </c>
      <c r="F103" s="121"/>
      <c r="G103" s="121"/>
      <c r="H103" s="121"/>
      <c r="I103" s="122"/>
      <c r="J103" s="120" t="b">
        <f t="shared" si="4"/>
        <v>0</v>
      </c>
    </row>
    <row r="104" spans="5:10" ht="15" hidden="1">
      <c r="E104" s="120" t="b">
        <f t="shared" si="3"/>
        <v>0</v>
      </c>
      <c r="F104" s="121"/>
      <c r="G104" s="121"/>
      <c r="H104" s="121"/>
      <c r="I104" s="122"/>
      <c r="J104" s="120" t="b">
        <f t="shared" si="4"/>
        <v>0</v>
      </c>
    </row>
    <row r="105" spans="5:10" ht="15" hidden="1">
      <c r="E105" s="120" t="b">
        <f t="shared" si="3"/>
        <v>0</v>
      </c>
      <c r="F105" s="121"/>
      <c r="G105" s="121"/>
      <c r="H105" s="121"/>
      <c r="I105" s="122"/>
      <c r="J105" s="120" t="b">
        <f t="shared" si="4"/>
        <v>0</v>
      </c>
    </row>
    <row r="106" spans="5:10" ht="15" hidden="1">
      <c r="E106" s="120" t="b">
        <f t="shared" si="3"/>
        <v>0</v>
      </c>
      <c r="F106" s="121"/>
      <c r="G106" s="121"/>
      <c r="H106" s="121"/>
      <c r="I106" s="122"/>
      <c r="J106" s="120" t="b">
        <f t="shared" si="4"/>
        <v>0</v>
      </c>
    </row>
    <row r="107" spans="5:10" ht="15" hidden="1">
      <c r="E107" s="120" t="b">
        <f t="shared" si="3"/>
        <v>0</v>
      </c>
      <c r="F107" s="121"/>
      <c r="G107" s="121"/>
      <c r="H107" s="121"/>
      <c r="I107" s="122"/>
      <c r="J107" s="120" t="b">
        <f t="shared" si="4"/>
        <v>0</v>
      </c>
    </row>
    <row r="108" spans="5:10" ht="15" hidden="1">
      <c r="E108" s="120" t="b">
        <f t="shared" si="3"/>
        <v>0</v>
      </c>
      <c r="F108" s="121"/>
      <c r="G108" s="121"/>
      <c r="H108" s="121"/>
      <c r="I108" s="122"/>
      <c r="J108" s="120" t="b">
        <f t="shared" si="4"/>
        <v>0</v>
      </c>
    </row>
    <row r="109" spans="5:10" ht="15" hidden="1">
      <c r="E109" s="120" t="b">
        <f t="shared" si="3"/>
        <v>0</v>
      </c>
      <c r="F109" s="121"/>
      <c r="G109" s="121"/>
      <c r="H109" s="121"/>
      <c r="I109" s="122"/>
      <c r="J109" s="120" t="b">
        <f t="shared" si="4"/>
        <v>0</v>
      </c>
    </row>
    <row r="110" spans="5:10" ht="15" hidden="1">
      <c r="E110" s="120" t="b">
        <f t="shared" si="3"/>
        <v>0</v>
      </c>
      <c r="F110" s="121"/>
      <c r="G110" s="121"/>
      <c r="H110" s="121"/>
      <c r="I110" s="122"/>
      <c r="J110" s="120" t="b">
        <f t="shared" si="4"/>
        <v>0</v>
      </c>
    </row>
    <row r="111" spans="5:10" ht="15" hidden="1">
      <c r="E111" s="120" t="b">
        <f t="shared" si="3"/>
        <v>0</v>
      </c>
      <c r="F111" s="121"/>
      <c r="G111" s="121"/>
      <c r="H111" s="121"/>
      <c r="I111" s="122"/>
      <c r="J111" s="120" t="b">
        <f t="shared" si="4"/>
        <v>0</v>
      </c>
    </row>
    <row r="112" spans="5:10" ht="15" hidden="1">
      <c r="E112" s="120" t="b">
        <f t="shared" si="3"/>
        <v>0</v>
      </c>
      <c r="F112" s="121"/>
      <c r="G112" s="121"/>
      <c r="H112" s="121"/>
      <c r="I112" s="122"/>
      <c r="J112" s="120" t="b">
        <f t="shared" si="4"/>
        <v>0</v>
      </c>
    </row>
    <row r="113" spans="5:10" ht="15" hidden="1">
      <c r="E113" s="120" t="b">
        <f t="shared" si="3"/>
        <v>0</v>
      </c>
      <c r="F113" s="121"/>
      <c r="G113" s="121"/>
      <c r="H113" s="121"/>
      <c r="I113" s="122"/>
      <c r="J113" s="120" t="b">
        <f t="shared" si="4"/>
        <v>0</v>
      </c>
    </row>
    <row r="114" spans="5:10" ht="15" hidden="1">
      <c r="E114" s="120" t="b">
        <f t="shared" si="3"/>
        <v>0</v>
      </c>
      <c r="F114" s="121"/>
      <c r="G114" s="121"/>
      <c r="H114" s="121"/>
      <c r="I114" s="122"/>
      <c r="J114" s="120" t="b">
        <f t="shared" si="4"/>
        <v>0</v>
      </c>
    </row>
    <row r="115" spans="5:10" ht="15" hidden="1">
      <c r="E115" s="120" t="b">
        <f t="shared" si="3"/>
        <v>0</v>
      </c>
      <c r="F115" s="121"/>
      <c r="G115" s="121"/>
      <c r="H115" s="121"/>
      <c r="I115" s="122"/>
      <c r="J115" s="120" t="b">
        <f t="shared" si="4"/>
        <v>0</v>
      </c>
    </row>
    <row r="116" spans="5:10" ht="15" hidden="1">
      <c r="E116" s="120" t="b">
        <f t="shared" si="3"/>
        <v>0</v>
      </c>
      <c r="F116" s="121"/>
      <c r="G116" s="121"/>
      <c r="H116" s="121"/>
      <c r="I116" s="122"/>
      <c r="J116" s="120" t="b">
        <f t="shared" si="4"/>
        <v>0</v>
      </c>
    </row>
    <row r="117" spans="5:10" ht="15" hidden="1">
      <c r="E117" s="120" t="b">
        <f t="shared" si="3"/>
        <v>0</v>
      </c>
      <c r="F117" s="121"/>
      <c r="G117" s="121"/>
      <c r="H117" s="121"/>
      <c r="I117" s="122"/>
      <c r="J117" s="120" t="b">
        <f t="shared" si="4"/>
        <v>0</v>
      </c>
    </row>
    <row r="118" spans="5:10" ht="15" hidden="1">
      <c r="E118" s="120" t="b">
        <f t="shared" si="3"/>
        <v>0</v>
      </c>
      <c r="F118" s="121"/>
      <c r="G118" s="121"/>
      <c r="H118" s="121"/>
      <c r="I118" s="122"/>
      <c r="J118" s="120" t="b">
        <f t="shared" si="4"/>
        <v>0</v>
      </c>
    </row>
    <row r="119" spans="5:10" ht="15" hidden="1">
      <c r="E119" s="120" t="b">
        <f t="shared" si="3"/>
        <v>0</v>
      </c>
      <c r="F119" s="121"/>
      <c r="G119" s="121"/>
      <c r="H119" s="121"/>
      <c r="I119" s="122"/>
      <c r="J119" s="120" t="b">
        <f t="shared" si="4"/>
        <v>0</v>
      </c>
    </row>
    <row r="120" spans="5:10" ht="15" hidden="1">
      <c r="E120" s="120" t="b">
        <f t="shared" si="3"/>
        <v>0</v>
      </c>
      <c r="F120" s="121"/>
      <c r="G120" s="121"/>
      <c r="H120" s="121"/>
      <c r="I120" s="122"/>
      <c r="J120" s="120" t="b">
        <f t="shared" si="4"/>
        <v>0</v>
      </c>
    </row>
    <row r="121" spans="5:10" ht="15" hidden="1">
      <c r="E121" s="120" t="b">
        <f t="shared" si="3"/>
        <v>0</v>
      </c>
      <c r="F121" s="121"/>
      <c r="G121" s="121"/>
      <c r="H121" s="121"/>
      <c r="I121" s="122"/>
      <c r="J121" s="120" t="b">
        <f t="shared" si="4"/>
        <v>0</v>
      </c>
    </row>
    <row r="122" spans="5:10" ht="15" hidden="1">
      <c r="E122" s="120"/>
      <c r="F122" s="121"/>
      <c r="G122" s="121"/>
      <c r="H122" s="121"/>
      <c r="I122" s="122"/>
      <c r="J122" s="120"/>
    </row>
    <row r="123" spans="5:10" ht="15" hidden="1">
      <c r="E123" s="120">
        <f>SUM(E53:E121)</f>
        <v>1600</v>
      </c>
      <c r="F123" s="121"/>
      <c r="G123" s="121"/>
      <c r="H123" s="121"/>
      <c r="I123" s="122"/>
      <c r="J123" s="120">
        <f>SUM(J53:J121)</f>
        <v>400</v>
      </c>
    </row>
    <row r="124" spans="5:10" ht="15" hidden="1">
      <c r="E124" s="120"/>
      <c r="F124" s="121"/>
      <c r="G124" s="121"/>
      <c r="H124" s="121"/>
      <c r="I124" s="122"/>
      <c r="J124" s="121"/>
    </row>
    <row r="125" spans="5:10" ht="15" hidden="1">
      <c r="E125" s="120"/>
      <c r="F125" s="121"/>
      <c r="G125" s="121"/>
      <c r="H125" s="121"/>
      <c r="I125" s="122"/>
      <c r="J125" s="121"/>
    </row>
    <row r="126" spans="5:10" ht="15" hidden="1">
      <c r="E126" s="120"/>
      <c r="F126" s="121"/>
      <c r="G126" s="121"/>
      <c r="H126" s="121"/>
      <c r="I126" s="122"/>
      <c r="J126" s="121"/>
    </row>
    <row r="127" spans="5:10" ht="15" hidden="1">
      <c r="E127" s="120"/>
      <c r="F127" s="121"/>
      <c r="G127" s="121"/>
      <c r="H127" s="121"/>
      <c r="I127" s="122"/>
      <c r="J127" s="121"/>
    </row>
    <row r="128" spans="5:10" ht="15" hidden="1">
      <c r="E128" s="120"/>
      <c r="F128" s="121"/>
      <c r="G128" s="121"/>
      <c r="H128" s="121"/>
      <c r="I128" s="122"/>
      <c r="J128" s="121"/>
    </row>
    <row r="129" spans="5:10" ht="15" hidden="1">
      <c r="E129" s="120"/>
      <c r="F129" s="121"/>
      <c r="G129" s="121"/>
      <c r="H129" s="121"/>
      <c r="I129" s="122"/>
      <c r="J129" s="121"/>
    </row>
    <row r="130" spans="5:10" ht="15" hidden="1">
      <c r="E130" s="120"/>
      <c r="F130" s="121"/>
      <c r="G130" s="121"/>
      <c r="H130" s="121"/>
      <c r="I130" s="122"/>
      <c r="J130" s="121"/>
    </row>
    <row r="131" spans="5:10" ht="15" hidden="1">
      <c r="E131" s="120"/>
      <c r="F131" s="121"/>
      <c r="G131" s="121"/>
      <c r="H131" s="121"/>
      <c r="I131" s="122"/>
      <c r="J131" s="121"/>
    </row>
    <row r="132" spans="5:10" ht="15" hidden="1">
      <c r="E132" s="120"/>
      <c r="F132" s="121"/>
      <c r="G132" s="121"/>
      <c r="H132" s="121"/>
      <c r="I132" s="122"/>
      <c r="J132" s="121"/>
    </row>
    <row r="133" spans="5:10" ht="15" hidden="1">
      <c r="E133" s="120"/>
      <c r="F133" s="121"/>
      <c r="G133" s="121"/>
      <c r="H133" s="121"/>
      <c r="I133" s="122"/>
      <c r="J133" s="121"/>
    </row>
    <row r="134" spans="5:10" ht="15" hidden="1">
      <c r="E134" s="120"/>
      <c r="F134" s="121"/>
      <c r="G134" s="121"/>
      <c r="H134" s="121"/>
      <c r="I134" s="122"/>
      <c r="J134" s="121"/>
    </row>
    <row r="135" spans="5:10" ht="15" hidden="1">
      <c r="E135" s="120"/>
      <c r="F135" s="121"/>
      <c r="G135" s="121"/>
      <c r="H135" s="121"/>
      <c r="I135" s="122"/>
      <c r="J135" s="121"/>
    </row>
    <row r="136" spans="5:10" ht="15" hidden="1">
      <c r="E136" s="120"/>
      <c r="F136" s="121"/>
      <c r="G136" s="121"/>
      <c r="H136" s="121"/>
      <c r="I136" s="122"/>
      <c r="J136" s="121"/>
    </row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</sheetData>
  <sheetProtection password="E5FD" sheet="1" selectLockedCells="1"/>
  <mergeCells count="8">
    <mergeCell ref="B46:J46"/>
    <mergeCell ref="E2:J2"/>
    <mergeCell ref="G4:J4"/>
    <mergeCell ref="B4:E4"/>
    <mergeCell ref="B23:E23"/>
    <mergeCell ref="G43:J44"/>
    <mergeCell ref="B43:D43"/>
    <mergeCell ref="B44:D44"/>
  </mergeCells>
  <printOptions horizontalCentered="1" verticalCentered="1"/>
  <pageMargins left="0.25" right="0.25" top="0.5" bottom="0.5" header="0.3" footer="0.3"/>
  <pageSetup fitToHeight="1" fitToWidth="1" horizontalDpi="600" verticalDpi="600" orientation="portrait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2:AS35"/>
  <sheetViews>
    <sheetView showGridLines="0" zoomScalePageLayoutView="0" workbookViewId="0" topLeftCell="A1">
      <selection activeCell="C7" sqref="C7"/>
    </sheetView>
  </sheetViews>
  <sheetFormatPr defaultColWidth="9.140625" defaultRowHeight="15"/>
  <cols>
    <col min="1" max="1" width="2.7109375" style="0" customWidth="1"/>
    <col min="2" max="2" width="19.140625" style="0" customWidth="1"/>
    <col min="3" max="3" width="17.57421875" style="0" customWidth="1"/>
    <col min="4" max="4" width="1.7109375" style="11" customWidth="1"/>
    <col min="5" max="5" width="17.57421875" style="0" customWidth="1"/>
    <col min="6" max="6" width="1.7109375" style="0" customWidth="1"/>
    <col min="15" max="15" width="0" style="0" hidden="1" customWidth="1"/>
    <col min="16" max="16" width="14.57421875" style="0" hidden="1" customWidth="1"/>
    <col min="17" max="26" width="13.7109375" style="0" hidden="1" customWidth="1"/>
    <col min="27" max="45" width="15.7109375" style="0" hidden="1" customWidth="1"/>
  </cols>
  <sheetData>
    <row r="2" spans="5:14" ht="75" customHeight="1">
      <c r="E2" s="274" t="s">
        <v>111</v>
      </c>
      <c r="F2" s="275"/>
      <c r="G2" s="275"/>
      <c r="H2" s="275"/>
      <c r="I2" s="275"/>
      <c r="J2" s="275"/>
      <c r="K2" s="275"/>
      <c r="L2" s="275"/>
      <c r="M2" s="275"/>
      <c r="N2" s="275"/>
    </row>
    <row r="3" spans="16:45" ht="15.75" thickBot="1">
      <c r="P3" s="2">
        <v>1</v>
      </c>
      <c r="Q3" s="2">
        <v>2</v>
      </c>
      <c r="R3" s="2">
        <v>3</v>
      </c>
      <c r="S3" s="2">
        <v>4</v>
      </c>
      <c r="T3" s="2">
        <v>5</v>
      </c>
      <c r="U3" s="2">
        <v>6</v>
      </c>
      <c r="V3" s="2">
        <v>7</v>
      </c>
      <c r="W3" s="2">
        <v>8</v>
      </c>
      <c r="X3" s="2">
        <v>9</v>
      </c>
      <c r="Y3" s="2">
        <v>10</v>
      </c>
      <c r="Z3" s="2">
        <v>11</v>
      </c>
      <c r="AA3" s="2">
        <v>12</v>
      </c>
      <c r="AB3" s="2">
        <v>13</v>
      </c>
      <c r="AC3" s="2">
        <v>14</v>
      </c>
      <c r="AD3" s="2">
        <v>15</v>
      </c>
      <c r="AE3" s="2">
        <v>16</v>
      </c>
      <c r="AF3" s="2">
        <v>17</v>
      </c>
      <c r="AG3" s="2">
        <v>18</v>
      </c>
      <c r="AH3" s="2">
        <v>19</v>
      </c>
      <c r="AI3" s="2">
        <v>20</v>
      </c>
      <c r="AJ3" s="2">
        <v>21</v>
      </c>
      <c r="AK3" s="2">
        <v>22</v>
      </c>
      <c r="AL3" s="2">
        <v>23</v>
      </c>
      <c r="AM3" s="2">
        <v>24</v>
      </c>
      <c r="AN3" s="2">
        <v>25</v>
      </c>
      <c r="AO3" s="2">
        <v>26</v>
      </c>
      <c r="AP3" s="2">
        <v>27</v>
      </c>
      <c r="AQ3" s="2">
        <v>28</v>
      </c>
      <c r="AR3" s="2">
        <v>29</v>
      </c>
      <c r="AS3" s="2">
        <v>30</v>
      </c>
    </row>
    <row r="4" spans="2:45" ht="15.75" thickBot="1">
      <c r="B4" s="279" t="s">
        <v>86</v>
      </c>
      <c r="C4" s="280"/>
      <c r="D4" s="70"/>
      <c r="E4" s="79" t="s">
        <v>88</v>
      </c>
      <c r="O4">
        <v>1</v>
      </c>
      <c r="P4" s="6">
        <f>C6+C6*(C7/12)</f>
        <v>-201.66666666666666</v>
      </c>
      <c r="Q4" s="6">
        <f>P15+C6+P15*(C7/12)</f>
        <v>-2735.8974205251284</v>
      </c>
      <c r="R4" s="6">
        <f>Q15+C6+Q15*(C7/12)</f>
        <v>-5535.495250224181</v>
      </c>
      <c r="S4" s="6">
        <f>R15+C6+R15*(C7/12)</f>
        <v>-8628.247556273021</v>
      </c>
      <c r="T4" s="6">
        <f>S15+C6+S15*(C7/12)</f>
        <v>-12044.851443124378</v>
      </c>
      <c r="U4" s="6">
        <f>T15+C6+T15*(C7/12)</f>
        <v>-15819.2184031998</v>
      </c>
      <c r="V4" s="6">
        <f>U15+C6+U15*(C7/12)</f>
        <v>-19988.810905313807</v>
      </c>
      <c r="W4" s="6">
        <f>V15+C6+V15*(C7/12)</f>
        <v>-24595.014228304404</v>
      </c>
      <c r="X4" s="6">
        <f>W15+C6+W15*(C7/12)</f>
        <v>-29683.54723050365</v>
      </c>
      <c r="Y4" s="6">
        <f>X15+C6+X15*(C7/12)</f>
        <v>-35304.91613213944</v>
      </c>
      <c r="Z4" s="6">
        <f>Y15+C6+Y15*(C7/12)</f>
        <v>-41514.91581468464</v>
      </c>
      <c r="AA4" s="6">
        <f>Z15+C6+Z15*(C7/12)</f>
        <v>-48375.18361279863</v>
      </c>
      <c r="AB4" s="6">
        <f>AA15+C6+AA15*(C7/12)</f>
        <v>-55953.81109552189</v>
      </c>
      <c r="AC4" s="6">
        <f>AB15+C6+AB15*(C7/12)</f>
        <v>-64326.01990895602</v>
      </c>
      <c r="AD4" s="6">
        <f>AC15+C6+AC15*(C7/12)</f>
        <v>-73574.90838850391</v>
      </c>
      <c r="AE4" s="6">
        <f>AD15+C6+AD15*(C7/12)</f>
        <v>-83792.27635116772</v>
      </c>
      <c r="AF4" s="6">
        <f>AE15+C6+AE15*(C7/12)</f>
        <v>-95079.53625437846</v>
      </c>
      <c r="AG4" s="6">
        <f>AF15+C6+AF15*(C7/12)</f>
        <v>-107548.71976506163</v>
      </c>
      <c r="AH4" s="6">
        <f>AG15+C6+AG15*(C7/12)</f>
        <v>-121323.58972963683</v>
      </c>
      <c r="AI4" s="6">
        <f>AH15+C6+AH15*(C7/12)</f>
        <v>-136540.86858180774</v>
      </c>
      <c r="AJ4" s="6">
        <f>AI15+C6+AI15*(C7/12)</f>
        <v>-153351.59538069903</v>
      </c>
      <c r="AK4" s="6">
        <f>AJ15+C6+AJ15*(C7/12)</f>
        <v>-171922.6249486198</v>
      </c>
      <c r="AL4" s="6">
        <f>AK15+C6+AK15*(C7/12)</f>
        <v>-192438.2839881406</v>
      </c>
      <c r="AM4" s="6">
        <f>AL15+C6+AL15*(C7/12)</f>
        <v>-215102.20061626943</v>
      </c>
      <c r="AN4" s="6">
        <f>AM15+C6+AM15*(C7/12)</f>
        <v>-240139.32547476343</v>
      </c>
      <c r="AO4" s="6">
        <f>AN15+C6+AN15*(C7/12)</f>
        <v>-267798.1644771011</v>
      </c>
      <c r="AP4" s="6">
        <f>AO15+C6+AO15*(C7/12)</f>
        <v>-298353.24535323866</v>
      </c>
      <c r="AQ4" s="6">
        <f>AP15+C6+AP15*(C7/12)</f>
        <v>-332107.8424738333</v>
      </c>
      <c r="AR4" s="6">
        <f>AQ15+C6+AQ15*(C7/12)</f>
        <v>-369396.98699917074</v>
      </c>
      <c r="AS4" s="6">
        <f>AR15+C6+AR15*(C7/12)</f>
        <v>-410590.79223001807</v>
      </c>
    </row>
    <row r="5" spans="2:45" ht="15.75" thickBot="1">
      <c r="B5" s="62"/>
      <c r="C5" s="62"/>
      <c r="D5" s="71"/>
      <c r="E5" s="62"/>
      <c r="O5">
        <v>2</v>
      </c>
      <c r="P5" s="6">
        <f>P4+C6+P4*($C$7/12)</f>
        <v>-403.3472222222222</v>
      </c>
      <c r="Q5" s="6">
        <f>Q4+C6+Q4*($C$7/12)</f>
        <v>-2958.696565696171</v>
      </c>
      <c r="R5" s="6">
        <f>R4+C6+R4*(C7/12)</f>
        <v>-5781.624377309383</v>
      </c>
      <c r="S5" s="6">
        <f>S4+C6+S4*(C7/12)</f>
        <v>-8900.149619241964</v>
      </c>
      <c r="T5" s="6">
        <f>T4+C6+T4*(C7/12)</f>
        <v>-12345.225205150415</v>
      </c>
      <c r="U5" s="6">
        <f>U4+C6+U4*(C7/12)</f>
        <v>-16151.045223226465</v>
      </c>
      <c r="V5" s="6">
        <f>V4+C6+V4*(C7/12)</f>
        <v>-20355.384329524757</v>
      </c>
      <c r="W5" s="6">
        <f>W4+C6+W4*(C7/12)</f>
        <v>-24999.97268020694</v>
      </c>
      <c r="X5" s="6">
        <f>X4+C6+X4*(C7/12)</f>
        <v>-30130.91012409118</v>
      </c>
      <c r="Y5" s="6">
        <f>Y4+C6+Y4*(C7/12)</f>
        <v>-35799.12376657394</v>
      </c>
      <c r="Z5" s="6">
        <f>Z4+C6+Z4*(C7/12)</f>
        <v>-42060.87344647368</v>
      </c>
      <c r="AA5" s="6">
        <f>AA4+C6+AA4*(C7/12)</f>
        <v>-48978.310142905284</v>
      </c>
      <c r="AB5" s="6">
        <f>AB4+C6+AB4*(C7/12)</f>
        <v>-56620.09285465124</v>
      </c>
      <c r="AC5" s="6">
        <f>AC4+C6+AC4*(C7/12)</f>
        <v>-65062.07007486399</v>
      </c>
      <c r="AD5" s="6">
        <f>AD4+C6+AD4*(C7/12)</f>
        <v>-74388.03262507477</v>
      </c>
      <c r="AE5" s="6">
        <f>AE4+C6+AE4*(C7/12)</f>
        <v>-84690.54532076078</v>
      </c>
      <c r="AF5" s="6">
        <f>AF4+C6+AF4*(C7/12)</f>
        <v>-96071.86572316494</v>
      </c>
      <c r="AG5" s="6">
        <f>AG4+C6+AG4*(C7/12)</f>
        <v>-108644.95909643715</v>
      </c>
      <c r="AH5" s="6">
        <f>AH4+C6+AH4*(C7/12)</f>
        <v>-122534.61964405047</v>
      </c>
      <c r="AI5" s="6">
        <f>AI4+C6+AI4*(C7/12)</f>
        <v>-137878.7091533228</v>
      </c>
      <c r="AJ5" s="6">
        <f>AJ4+C6+AJ4*(C7/12)</f>
        <v>-154829.52534220484</v>
      </c>
      <c r="AK5" s="6">
        <f>AK4+C6+AK4*(C7/12)</f>
        <v>-173555.3134898583</v>
      </c>
      <c r="AL5" s="6">
        <f>AL4+C6+AL4*(C7/12)</f>
        <v>-194241.93635470845</v>
      </c>
      <c r="AM5" s="6">
        <f>AM4+C6+AM4*(C7/12)</f>
        <v>-217094.71895473835</v>
      </c>
      <c r="AN5" s="6">
        <f>AN4+C6+AN4*(C7/12)</f>
        <v>-242340.48652038648</v>
      </c>
      <c r="AO5" s="6">
        <f>AO4+C6+AO4*(C7/12)</f>
        <v>-270229.81584774365</v>
      </c>
      <c r="AP5" s="6">
        <f>AP4+C6+AP4*(C7/12)</f>
        <v>-301039.52239784895</v>
      </c>
      <c r="AQ5" s="6">
        <f>AQ4+C6+AQ4*(C7/12)</f>
        <v>-335075.4078277819</v>
      </c>
      <c r="AR5" s="6">
        <f>AR4+C6+AR4*(C7/12)</f>
        <v>-372675.29522416386</v>
      </c>
      <c r="AS5" s="6">
        <f>AS4+C6+AS4*(C7/12)</f>
        <v>-414212.38216526824</v>
      </c>
    </row>
    <row r="6" spans="2:45" ht="15.75" thickBot="1">
      <c r="B6" s="80" t="s">
        <v>63</v>
      </c>
      <c r="C6" s="81">
        <f>SUM('Financial Freedom'!F9)</f>
        <v>-200</v>
      </c>
      <c r="D6" s="72"/>
      <c r="E6" s="81" t="s">
        <v>85</v>
      </c>
      <c r="O6">
        <v>3</v>
      </c>
      <c r="P6" s="6">
        <f>P5+C6+P5*($C$7/12)</f>
        <v>-606.708449074074</v>
      </c>
      <c r="Q6" s="6">
        <f>Q5+C6+Q5*($C$7/12)</f>
        <v>-3183.352370410306</v>
      </c>
      <c r="R6" s="6">
        <f>R5+C6+R5*(C7/12)</f>
        <v>-6029.804580453628</v>
      </c>
      <c r="S6" s="6">
        <f>S5+C6+S5*(C7/12)</f>
        <v>-9174.317532735646</v>
      </c>
      <c r="T6" s="6">
        <f>T5+C6+T5*(C7/12)</f>
        <v>-12648.10208186</v>
      </c>
      <c r="U6" s="6">
        <f>U5+C6+U5*(C7/12)</f>
        <v>-16485.63726675335</v>
      </c>
      <c r="V6" s="6">
        <f>V5+C6+V5*(C7/12)</f>
        <v>-20725.012532270797</v>
      </c>
      <c r="W6" s="6">
        <f>W5+C6+W5*(C7/12)</f>
        <v>-25408.305785875335</v>
      </c>
      <c r="X6" s="6">
        <f>X5+C6+X5*(C7/12)</f>
        <v>-30582.00104179194</v>
      </c>
      <c r="Y6" s="6">
        <f>Y5+C6+Y5*(C7/12)</f>
        <v>-36297.44979796206</v>
      </c>
      <c r="Z6" s="6">
        <f>Z5+C6+Z5*(C7/12)</f>
        <v>-42611.38072519429</v>
      </c>
      <c r="AA6" s="6">
        <f>AA5+C6+AA5*(C7/12)</f>
        <v>-49586.4627274295</v>
      </c>
      <c r="AB6" s="6">
        <f>AB5+C6+AB5*(C7/12)</f>
        <v>-57291.92696177333</v>
      </c>
      <c r="AC6" s="6">
        <f>AC5+C6+AC5*(C7/12)</f>
        <v>-65804.25399215452</v>
      </c>
      <c r="AD6" s="6">
        <f>AD5+C6+AD5*(C7/12)</f>
        <v>-75207.9328969504</v>
      </c>
      <c r="AE6" s="6">
        <f>AE5+C6+AE5*(C7/12)</f>
        <v>-85596.29986510045</v>
      </c>
      <c r="AF6" s="6">
        <f>AF5+C6+AF5*(C7/12)</f>
        <v>-97072.46460419132</v>
      </c>
      <c r="AG6" s="6">
        <f>AG5+C6+AG5*(C7/12)</f>
        <v>-109750.33375557412</v>
      </c>
      <c r="AH6" s="6">
        <f>AH5+C6+AH5*(C7/12)</f>
        <v>-123755.74147441756</v>
      </c>
      <c r="AI6" s="6">
        <f>AI5+C6+AI5*(C7/12)</f>
        <v>-139227.69839626714</v>
      </c>
      <c r="AJ6" s="6">
        <f>AJ5+C6+AJ5*(C7/12)</f>
        <v>-156319.7713867232</v>
      </c>
      <c r="AK6" s="6">
        <f>AK5+C6+AK5*(C7/12)</f>
        <v>-175201.60776894045</v>
      </c>
      <c r="AL6" s="6">
        <f>AL5+C6+AL5*(C7/12)</f>
        <v>-196060.61915766436</v>
      </c>
      <c r="AM6" s="6">
        <f>AM5+C6+AM5*(C7/12)</f>
        <v>-219103.8416126945</v>
      </c>
      <c r="AN6" s="6">
        <f>AN5+C6+AN5*(C7/12)</f>
        <v>-244559.99057472302</v>
      </c>
      <c r="AO6" s="6">
        <f>AO5+C6+AO5*(C7/12)</f>
        <v>-272681.7309798082</v>
      </c>
      <c r="AP6" s="6">
        <f>AP5+C6+AP5*(C7/12)</f>
        <v>-303748.1850844977</v>
      </c>
      <c r="AQ6" s="6">
        <f>AQ5+C6+AQ5*(C7/12)</f>
        <v>-338067.7028930134</v>
      </c>
      <c r="AR6" s="6">
        <f>AR5+C6+AR5*(C7/12)</f>
        <v>-375980.92268436524</v>
      </c>
      <c r="AS6" s="6">
        <f>AS5+C6+AS5*(C7/12)</f>
        <v>-417864.1520166455</v>
      </c>
    </row>
    <row r="7" spans="2:45" ht="15">
      <c r="B7" s="73" t="s">
        <v>89</v>
      </c>
      <c r="C7" s="104">
        <v>0.1</v>
      </c>
      <c r="D7" s="74"/>
      <c r="E7" s="75"/>
      <c r="O7">
        <v>4</v>
      </c>
      <c r="P7" s="6">
        <f>P6+C6+P6*($C$7/12)</f>
        <v>-811.7643528163579</v>
      </c>
      <c r="Q7" s="6">
        <f>Q6+C6+Q6*($C$7/12)</f>
        <v>-3409.880306830392</v>
      </c>
      <c r="R7" s="6">
        <f>R6+C6+R6*(C7/12)</f>
        <v>-6280.052951957408</v>
      </c>
      <c r="S7" s="6">
        <f>S6+C6+S6*(C7/12)</f>
        <v>-9450.770178841776</v>
      </c>
      <c r="T7" s="6">
        <f>T6+C6+T6*(C7/12)</f>
        <v>-12953.502932542167</v>
      </c>
      <c r="U7" s="6">
        <f>U6+C6+U6*(C7/12)</f>
        <v>-16823.017577309627</v>
      </c>
      <c r="V7" s="6">
        <f>V6+C6+V6*(C7/12)</f>
        <v>-21097.72097003972</v>
      </c>
      <c r="W7" s="6">
        <f>W6+C6+W6*(C7/12)</f>
        <v>-25820.041667424295</v>
      </c>
      <c r="X7" s="6">
        <f>X6+C6+X6*(C7/12)</f>
        <v>-31036.85105047354</v>
      </c>
      <c r="Y7" s="6">
        <f>Y6+C6+Y6*(C7/12)</f>
        <v>-36799.92854627841</v>
      </c>
      <c r="Z7" s="6">
        <f>Z6+C6+Z6*(C7/12)</f>
        <v>-43166.47556457091</v>
      </c>
      <c r="AA7" s="6">
        <f>AA6+C6+AA6*(C7/12)</f>
        <v>-50199.68325015808</v>
      </c>
      <c r="AB7" s="6">
        <f>AB6+C6+AB6*(C7/12)</f>
        <v>-57969.35968645477</v>
      </c>
      <c r="AC7" s="6">
        <f>AC6+C6+AC6*(C7/12)</f>
        <v>-66552.62277542248</v>
      </c>
      <c r="AD7" s="6">
        <f>AD6+C6+AD6*(C7/12)</f>
        <v>-76034.66567109166</v>
      </c>
      <c r="AE7" s="6">
        <f>AE6+C6+AE6*(C7/12)</f>
        <v>-86509.60236397629</v>
      </c>
      <c r="AF7" s="6">
        <f>AF6+C6+AF6*(C7/12)</f>
        <v>-98081.40180922626</v>
      </c>
      <c r="AG7" s="6">
        <f>AG6+C6+AG6*(C7/12)</f>
        <v>-110864.9198702039</v>
      </c>
      <c r="AH7" s="6">
        <f>AH6+C6+AH6*(C7/12)</f>
        <v>-124987.03932003771</v>
      </c>
      <c r="AI7" s="6">
        <f>AI6+C6+AI6*(C7/12)</f>
        <v>-140587.92921623602</v>
      </c>
      <c r="AJ7" s="6">
        <f>AJ6+C6+AJ6*(C7/12)</f>
        <v>-157822.43614827923</v>
      </c>
      <c r="AK7" s="6">
        <f>AK6+C6+AK6*(C7/12)</f>
        <v>-176861.62116701496</v>
      </c>
      <c r="AL7" s="6">
        <f>AL6+C6+AL6*(C7/12)</f>
        <v>-197894.4576506449</v>
      </c>
      <c r="AM7" s="6">
        <f>AM6+C6+AM6*(C7/12)</f>
        <v>-221129.70695946694</v>
      </c>
      <c r="AN7" s="6">
        <f>AN6+C6+AN6*(C7/12)</f>
        <v>-246797.99049617906</v>
      </c>
      <c r="AO7" s="6">
        <f>AO6+C6+AO6*(C7/12)</f>
        <v>-275154.0787379733</v>
      </c>
      <c r="AP7" s="6">
        <f>AP6+C6+AP6*(C7/12)</f>
        <v>-306479.41996020183</v>
      </c>
      <c r="AQ7" s="6">
        <f>AQ6+C6+AQ6*(C7/12)</f>
        <v>-341084.9337504552</v>
      </c>
      <c r="AR7" s="6">
        <f>AR6+C6+AR6*(C7/12)</f>
        <v>-379314.0970400683</v>
      </c>
      <c r="AS7" s="6">
        <f>AS6+C6+AS6*(C7/12)</f>
        <v>-421546.3532834508</v>
      </c>
    </row>
    <row r="8" spans="2:45" ht="15">
      <c r="B8" s="83"/>
      <c r="C8" s="84"/>
      <c r="D8" s="76"/>
      <c r="E8" s="77"/>
      <c r="O8">
        <v>5</v>
      </c>
      <c r="P8" s="6">
        <f>P7+C6+P7*($C$7/12)</f>
        <v>-1018.5290557564942</v>
      </c>
      <c r="Q8" s="6">
        <f>Q7+C6+Q7*($C$7/12)</f>
        <v>-3638.2959760539784</v>
      </c>
      <c r="R8" s="6">
        <f>R7+C6+R7*(C7/12)</f>
        <v>-6532.386726557053</v>
      </c>
      <c r="S8" s="6">
        <f>S7+C6+S7*(C7/12)</f>
        <v>-9729.52659699879</v>
      </c>
      <c r="T8" s="6">
        <f>T7+C6+T7*(C7/12)</f>
        <v>-13261.448790313352</v>
      </c>
      <c r="U8" s="6">
        <f>U7+C6+U7*(C7/12)</f>
        <v>-17163.209390453874</v>
      </c>
      <c r="V8" s="6">
        <f>V7+C6+V7*(C7/12)</f>
        <v>-21473.53531145672</v>
      </c>
      <c r="W8" s="6">
        <f>W7+C6+W7*(C7/12)</f>
        <v>-26235.2086813195</v>
      </c>
      <c r="X8" s="6">
        <f>X7+C6+X7*(C7/12)</f>
        <v>-31495.491475894152</v>
      </c>
      <c r="Y8" s="6">
        <f>Y7+C6+Y7*(C7/12)</f>
        <v>-37306.594617497394</v>
      </c>
      <c r="Z8" s="6">
        <f>Z7+C6+Z7*(C7/12)</f>
        <v>-43726.19619427567</v>
      </c>
      <c r="AA8" s="6">
        <f>AA7+C6+AA7*(C7/12)</f>
        <v>-50818.0139439094</v>
      </c>
      <c r="AB8" s="6">
        <f>AB7+C6+AB7*(C7/12)</f>
        <v>-58652.4376838419</v>
      </c>
      <c r="AC8" s="6">
        <f>AC7+C6+AC7*(C7/12)</f>
        <v>-67307.22796521767</v>
      </c>
      <c r="AD8" s="6">
        <f>AD7+C6+AD7*(C7/12)</f>
        <v>-76868.28788501742</v>
      </c>
      <c r="AE8" s="6">
        <f>AE7+C6+AE7*(C7/12)</f>
        <v>-87430.51571700942</v>
      </c>
      <c r="AF8" s="6">
        <f>AF7+C6+AF7*(C7/12)</f>
        <v>-99098.74682430315</v>
      </c>
      <c r="AG8" s="6">
        <f>AG7+C6+AG7*(C7/12)</f>
        <v>-111988.7942024556</v>
      </c>
      <c r="AH8" s="6">
        <f>AH7+C6+AH7*(C7/12)</f>
        <v>-126228.59798103802</v>
      </c>
      <c r="AI8" s="6">
        <f>AI7+C6+AI7*(C7/12)</f>
        <v>-141959.495293038</v>
      </c>
      <c r="AJ8" s="6">
        <f>AJ7+C6+AJ7*(C7/12)</f>
        <v>-159337.62311618155</v>
      </c>
      <c r="AK8" s="6">
        <f>AK7+C6+AK7*(C7/12)</f>
        <v>-178535.4680100734</v>
      </c>
      <c r="AL8" s="6">
        <f>AL7+C6+AL7*(C7/12)</f>
        <v>-199743.57813106696</v>
      </c>
      <c r="AM8" s="6">
        <f>AM7+C6+AM7*(C7/12)</f>
        <v>-223172.4545174625</v>
      </c>
      <c r="AN8" s="6">
        <f>AN7+C6+AN7*(C7/12)</f>
        <v>-249054.64041698055</v>
      </c>
      <c r="AO8" s="6">
        <f>AO7+C6+AO7*(C7/12)</f>
        <v>-277647.02939412306</v>
      </c>
      <c r="AP8" s="6">
        <f>AP7+C6+AP7*(C7/12)</f>
        <v>-309233.41512653686</v>
      </c>
      <c r="AQ8" s="6">
        <f>AQ7+C6+AQ7*(C7/12)</f>
        <v>-344127.3081983757</v>
      </c>
      <c r="AR8" s="6">
        <f>AR7+C6+AR7*(C7/12)</f>
        <v>-382675.0478487355</v>
      </c>
      <c r="AS8" s="6">
        <f>AS7+C6+AS7*(C7/12)</f>
        <v>-425259.2395608129</v>
      </c>
    </row>
    <row r="9" spans="2:45" ht="15">
      <c r="B9" s="87" t="s">
        <v>64</v>
      </c>
      <c r="C9" s="86">
        <f>SUM(T15)</f>
        <v>-15490.133953586579</v>
      </c>
      <c r="D9" s="72"/>
      <c r="E9" s="78">
        <f>SUM(T18)</f>
        <v>-129.0844496132213</v>
      </c>
      <c r="O9">
        <v>6</v>
      </c>
      <c r="P9" s="6">
        <f>P8+C6+P8*($C$7/12)</f>
        <v>-1227.0167978877985</v>
      </c>
      <c r="Q9" s="6">
        <f>Q8+C6+Q8*($C$7/12)</f>
        <v>-3868.6151091877614</v>
      </c>
      <c r="R9" s="6">
        <f>R8+C6+R8*(C7/12)</f>
        <v>-6786.8232826116955</v>
      </c>
      <c r="S9" s="6">
        <f>S8+C6+S8*(C7/12)</f>
        <v>-10010.605985307113</v>
      </c>
      <c r="T9" s="6">
        <f>T8+C6+T8*(C7/12)</f>
        <v>-13571.960863565964</v>
      </c>
      <c r="U9" s="6">
        <f>U8+C6+U8*(C7/12)</f>
        <v>-17506.23613537432</v>
      </c>
      <c r="V9" s="6">
        <f>V8+C6+V8*(C7/12)</f>
        <v>-21852.48143905219</v>
      </c>
      <c r="W9" s="6">
        <f>W8+C6+W8*(C7/12)</f>
        <v>-26653.835420330495</v>
      </c>
      <c r="X9" s="6">
        <f>X8+C6+X8*(C7/12)</f>
        <v>-31957.953904859936</v>
      </c>
      <c r="Y9" s="6">
        <f>Y8+C6+Y8*(C7/12)</f>
        <v>-37817.48290597654</v>
      </c>
      <c r="Z9" s="6">
        <f>Z8+C6+Z8*(C7/12)</f>
        <v>-44290.5811625613</v>
      </c>
      <c r="AA9" s="6">
        <f>AA8+C6+AA8*(C7/12)</f>
        <v>-51441.497393441976</v>
      </c>
      <c r="AB9" s="6">
        <f>AB8+C6+AB8*(C7/12)</f>
        <v>-59341.20799787391</v>
      </c>
      <c r="AC9" s="6">
        <f>AC8+C6+AC8*(C7/12)</f>
        <v>-68068.12153159449</v>
      </c>
      <c r="AD9" s="6">
        <f>AD8+C6+AD8*(C7/12)</f>
        <v>-77708.8569507259</v>
      </c>
      <c r="AE9" s="6">
        <f>AE8+C6+AE8*(C7/12)</f>
        <v>-88359.10334798449</v>
      </c>
      <c r="AF9" s="6">
        <f>AF8+C6+AF8*(C7/12)</f>
        <v>-100124.56971450568</v>
      </c>
      <c r="AG9" s="6">
        <f>AG8+C6+AG8*(C7/12)</f>
        <v>-113122.03415414272</v>
      </c>
      <c r="AH9" s="6">
        <f>AH8+C6+AH8*(C7/12)</f>
        <v>-127480.50296421334</v>
      </c>
      <c r="AI9" s="6">
        <f>AI8+C6+AI8*(C7/12)</f>
        <v>-143342.49108714666</v>
      </c>
      <c r="AJ9" s="6">
        <f>AJ8+C6+AJ8*(C7/12)</f>
        <v>-160865.43664214973</v>
      </c>
      <c r="AK9" s="6">
        <f>AK8+C6+AK8*(C7/12)</f>
        <v>-180223.263576824</v>
      </c>
      <c r="AL9" s="6">
        <f>AL8+C6+AL8*(C7/12)</f>
        <v>-201608.10794882584</v>
      </c>
      <c r="AM9" s="6">
        <f>AM8+C6+AM8*(C7/12)</f>
        <v>-225232.22497177467</v>
      </c>
      <c r="AN9" s="6">
        <f>AN8+C6+AN8*(C7/12)</f>
        <v>-251330.09575378872</v>
      </c>
      <c r="AO9" s="6">
        <f>AO8+C6+AO8*(C7/12)</f>
        <v>-280160.7546390741</v>
      </c>
      <c r="AP9" s="6">
        <f>AP8+C6+AP8*(C7/12)</f>
        <v>-312010.3602525913</v>
      </c>
      <c r="AQ9" s="6">
        <f>AQ8+C6+AQ8*(C7/12)</f>
        <v>-347195.0357666955</v>
      </c>
      <c r="AR9" s="6">
        <f>AR8+C6+AR8*(C7/12)</f>
        <v>-386064.0065808083</v>
      </c>
      <c r="AS9" s="6">
        <f>AS8+C6+AS8*(C7/12)</f>
        <v>-429003.066557153</v>
      </c>
    </row>
    <row r="10" spans="2:45" ht="15">
      <c r="B10" s="87" t="s">
        <v>65</v>
      </c>
      <c r="C10" s="86">
        <f>SUM(Y15)</f>
        <v>-40973.470229439314</v>
      </c>
      <c r="D10" s="72"/>
      <c r="E10" s="78">
        <f>SUM(Y18)</f>
        <v>-341.44558524532476</v>
      </c>
      <c r="O10">
        <v>7</v>
      </c>
      <c r="P10" s="6">
        <f>P9+C6+P9*($C$7/12)</f>
        <v>-1437.2419378701968</v>
      </c>
      <c r="Q10" s="6">
        <f>Q9+C6+Q9*($C$7/12)</f>
        <v>-4100.853568430993</v>
      </c>
      <c r="R10" s="6">
        <f>R9+C6+R9*(C7/12)</f>
        <v>-7043.380143300126</v>
      </c>
      <c r="S10" s="6">
        <f>S9+C6+S9*(C7/12)</f>
        <v>-10294.027701851339</v>
      </c>
      <c r="T10" s="6">
        <f>T9+C6+T9*(C7/12)</f>
        <v>-13885.060537429013</v>
      </c>
      <c r="U10" s="6">
        <f>U9+C6+U9*(C7/12)</f>
        <v>-17852.121436502443</v>
      </c>
      <c r="V10" s="6">
        <f>V9+C6+V9*(C7/12)</f>
        <v>-22234.58545104429</v>
      </c>
      <c r="W10" s="6">
        <f>W9+C6+W9*(C7/12)</f>
        <v>-27075.950715499916</v>
      </c>
      <c r="X10" s="6">
        <f>X9+C6+X9*(C7/12)</f>
        <v>-32424.270187400434</v>
      </c>
      <c r="Y10" s="6">
        <f>Y9+C6+Y9*(C7/12)</f>
        <v>-38332.62859685968</v>
      </c>
      <c r="Z10" s="6">
        <f>Z9+C6+Z9*(C7/12)</f>
        <v>-44859.66933891598</v>
      </c>
      <c r="AA10" s="6">
        <f>AA9+C6+AA9*(C7/12)</f>
        <v>-52070.17653838733</v>
      </c>
      <c r="AB10" s="6">
        <f>AB9+C6+AB9*(C7/12)</f>
        <v>-60035.718064522865</v>
      </c>
      <c r="AC10" s="6">
        <f>AC9+C6+AC9*(C7/12)</f>
        <v>-68835.35587769111</v>
      </c>
      <c r="AD10" s="6">
        <f>AD9+C6+AD9*(C7/12)</f>
        <v>-78556.43075864861</v>
      </c>
      <c r="AE10" s="6">
        <f>AE9+C6+AE9*(C7/12)</f>
        <v>-89295.42920921769</v>
      </c>
      <c r="AF10" s="6">
        <f>AF9+C6+AF9*(C7/12)</f>
        <v>-101158.94112879323</v>
      </c>
      <c r="AG10" s="6">
        <f>AG9+C6+AG9*(C7/12)</f>
        <v>-114264.7177720939</v>
      </c>
      <c r="AH10" s="6">
        <f>AH9+C6+AH9*(C7/12)</f>
        <v>-128742.84048891513</v>
      </c>
      <c r="AI10" s="6">
        <f>AI9+C6+AI9*(C7/12)</f>
        <v>-144737.0118462062</v>
      </c>
      <c r="AJ10" s="6">
        <f>AJ9+C6+AJ9*(C7/12)</f>
        <v>-162405.981947501</v>
      </c>
      <c r="AK10" s="6">
        <f>AK9+C6+AK9*(C7/12)</f>
        <v>-181925.1241066309</v>
      </c>
      <c r="AL10" s="6">
        <f>AL9+C6+AL9*(C7/12)</f>
        <v>-203488.17551506605</v>
      </c>
      <c r="AM10" s="6">
        <f>AM9+C6+AM9*(C7/12)</f>
        <v>-227309.1601798728</v>
      </c>
      <c r="AN10" s="6">
        <f>AN9+C6+AN9*(C7/12)</f>
        <v>-253624.51321840362</v>
      </c>
      <c r="AO10" s="6">
        <f>AO9+C6+AO9*(C7/12)</f>
        <v>-282695.4275943997</v>
      </c>
      <c r="AP10" s="6">
        <f>AP9+C6+AP9*(C7/12)</f>
        <v>-314810.44658802956</v>
      </c>
      <c r="AQ10" s="6">
        <f>AQ9+C6+AQ9*(C7/12)</f>
        <v>-350288.32773141796</v>
      </c>
      <c r="AR10" s="6">
        <f>AR9+C6+AR9*(C7/12)</f>
        <v>-389481.2066356484</v>
      </c>
      <c r="AS10" s="6">
        <f>AS9+C6+AS9*(C7/12)</f>
        <v>-432778.09211179597</v>
      </c>
    </row>
    <row r="11" spans="2:45" ht="15">
      <c r="B11" s="87" t="s">
        <v>66</v>
      </c>
      <c r="C11" s="86">
        <f>SUM(AD15)</f>
        <v>-82901.43109206716</v>
      </c>
      <c r="D11" s="72"/>
      <c r="E11" s="78">
        <f>SUM(AD18)</f>
        <v>-690.8452591005625</v>
      </c>
      <c r="O11">
        <v>8</v>
      </c>
      <c r="P11" s="6">
        <f>P10+C6+P10*($C$7/12)</f>
        <v>-1649.218954019115</v>
      </c>
      <c r="Q11" s="6">
        <f>Q10+C6+Q10*($C$7/12)</f>
        <v>-4335.027348167918</v>
      </c>
      <c r="R11" s="6">
        <f>R10+C6+R10*(C7/12)</f>
        <v>-7302.074977827628</v>
      </c>
      <c r="S11" s="6">
        <f>S10+C6+S10*(C7/12)</f>
        <v>-10579.811266033434</v>
      </c>
      <c r="T11" s="6">
        <f>T10+C6+T10*(C7/12)</f>
        <v>-14200.769375240921</v>
      </c>
      <c r="U11" s="6">
        <f>U10+C6+U10*(C7/12)</f>
        <v>-18200.889115139962</v>
      </c>
      <c r="V11" s="6">
        <f>V10+C6+V10*(C7/12)</f>
        <v>-22619.873663136328</v>
      </c>
      <c r="W11" s="6">
        <f>W10+C6+W10*(C7/12)</f>
        <v>-27501.583638129083</v>
      </c>
      <c r="X11" s="6">
        <f>X10+C6+X10*(C7/12)</f>
        <v>-32894.472438962104</v>
      </c>
      <c r="Y11" s="6">
        <f>Y10+C6+Y10*(C7/12)</f>
        <v>-38852.06716850017</v>
      </c>
      <c r="Z11" s="6">
        <f>Z10+C6+Z10*(C7/12)</f>
        <v>-45433.49991674028</v>
      </c>
      <c r="AA11" s="6">
        <f>AA10+C6+AA10*(C7/12)</f>
        <v>-52704.09467620722</v>
      </c>
      <c r="AB11" s="6">
        <f>AB10+C6+AB10*(C7/12)</f>
        <v>-60736.01571506056</v>
      </c>
      <c r="AC11" s="6">
        <f>AC10+C6+AC10*(C7/12)</f>
        <v>-69608.98384333853</v>
      </c>
      <c r="AD11" s="6">
        <f>AD10+C6+AD10*(C7/12)</f>
        <v>-79411.06768163735</v>
      </c>
      <c r="AE11" s="6">
        <f>AE10+C6+AE10*(C7/12)</f>
        <v>-90239.55778596117</v>
      </c>
      <c r="AF11" s="6">
        <f>AF10+C6+AF10*(C7/12)</f>
        <v>-102201.93230486651</v>
      </c>
      <c r="AG11" s="6">
        <f>AG10+C6+AG10*(C7/12)</f>
        <v>-115416.92375352803</v>
      </c>
      <c r="AH11" s="6">
        <f>AH10+C6+AH10*(C7/12)</f>
        <v>-130015.69749298942</v>
      </c>
      <c r="AI11" s="6">
        <f>AI10+C6+AI10*(C7/12)</f>
        <v>-146143.15361159126</v>
      </c>
      <c r="AJ11" s="6">
        <f>AJ10+C6+AJ10*(C7/12)</f>
        <v>-163959.36513039682</v>
      </c>
      <c r="AK11" s="6">
        <f>AK10+C6+AK10*(C7/12)</f>
        <v>-183641.16680751948</v>
      </c>
      <c r="AL11" s="6">
        <f>AL10+C6+AL10*(C7/12)</f>
        <v>-205383.91031102493</v>
      </c>
      <c r="AM11" s="6">
        <f>AM10+C6+AM10*(C7/12)</f>
        <v>-229403.40318137174</v>
      </c>
      <c r="AN11" s="6">
        <f>AN10+C6+AN10*(C7/12)</f>
        <v>-255938.050828557</v>
      </c>
      <c r="AO11" s="6">
        <f>AO10+C6+AO10*(C7/12)</f>
        <v>-285251.222824353</v>
      </c>
      <c r="AP11" s="6">
        <f>AP10+C6+AP10*(C7/12)</f>
        <v>-317633.8669762631</v>
      </c>
      <c r="AQ11" s="6">
        <f>AQ10+C6+AQ10*(C7/12)</f>
        <v>-353407.3971291798</v>
      </c>
      <c r="AR11" s="6">
        <f>AR10+C6+AR10*(C7/12)</f>
        <v>-392926.8833576121</v>
      </c>
      <c r="AS11" s="6">
        <f>AS10+C6+AS10*(C7/12)</f>
        <v>-436584.5762127276</v>
      </c>
    </row>
    <row r="12" spans="2:45" ht="15">
      <c r="B12" s="87" t="s">
        <v>67</v>
      </c>
      <c r="C12" s="86">
        <f>SUM(AI15)</f>
        <v>-151885.87971639572</v>
      </c>
      <c r="D12" s="72"/>
      <c r="E12" s="78">
        <f>SUM(AI18)</f>
        <v>-1265.7156643033086</v>
      </c>
      <c r="O12">
        <v>9</v>
      </c>
      <c r="P12" s="6">
        <f>P11+C6+P11*($C$7/12)</f>
        <v>-1862.9624453026076</v>
      </c>
      <c r="Q12" s="6">
        <f>Q11+C6+Q11*($C$7/12)</f>
        <v>-4571.152576069318</v>
      </c>
      <c r="R12" s="6">
        <f>R11+C6+R11*(C7/12)</f>
        <v>-7562.9256026428575</v>
      </c>
      <c r="S12" s="6">
        <f>S11+C6+S11*(C7/12)</f>
        <v>-10867.976359917046</v>
      </c>
      <c r="T12" s="6">
        <f>T11+C6+T11*(C7/12)</f>
        <v>-14519.109120034596</v>
      </c>
      <c r="U12" s="6">
        <f>U11+C6+U11*(C7/12)</f>
        <v>-18552.563191099463</v>
      </c>
      <c r="V12" s="6">
        <f>V11+C6+V11*(C7/12)</f>
        <v>-23008.37261032913</v>
      </c>
      <c r="W12" s="6">
        <f>W11+C6+W11*(C7/12)</f>
        <v>-27930.76350178016</v>
      </c>
      <c r="X12" s="6">
        <f>X11+C6+X11*(C7/12)</f>
        <v>-33368.59304262012</v>
      </c>
      <c r="Y12" s="6">
        <f>Y11+C6+Y11*(C7/12)</f>
        <v>-39375.83439490434</v>
      </c>
      <c r="Z12" s="6">
        <f>Z11+C6+Z11*(C7/12)</f>
        <v>-46012.112416046446</v>
      </c>
      <c r="AA12" s="6">
        <f>AA11+C6+AA11*(C7/12)</f>
        <v>-53343.295465175615</v>
      </c>
      <c r="AB12" s="6">
        <f>AB11+C6+AB11*(C7/12)</f>
        <v>-61442.14917935273</v>
      </c>
      <c r="AC12" s="6">
        <f>AC11+C6+AC11*(C7/12)</f>
        <v>-70389.05870869968</v>
      </c>
      <c r="AD12" s="6">
        <f>AD11+C6+AD11*(C7/12)</f>
        <v>-80272.82657898433</v>
      </c>
      <c r="AE12" s="6">
        <f>AE11+C6+AE11*(C7/12)</f>
        <v>-91191.55410084418</v>
      </c>
      <c r="AF12" s="6">
        <f>AF11+C6+AF11*(C7/12)</f>
        <v>-103253.61507407374</v>
      </c>
      <c r="AG12" s="6">
        <f>AG11+C6+AG11*(C7/12)</f>
        <v>-116578.73145147409</v>
      </c>
      <c r="AH12" s="6">
        <f>AH11+C6+AH11*(C7/12)</f>
        <v>-131299.16163876434</v>
      </c>
      <c r="AI12" s="6">
        <f>AI11+C6+AI11*(C7/12)</f>
        <v>-147561.0132250212</v>
      </c>
      <c r="AJ12" s="6">
        <f>AJ11+C6+AJ11*(C7/12)</f>
        <v>-165525.69317315012</v>
      </c>
      <c r="AK12" s="6">
        <f>AK11+C6+AK11*(C7/12)</f>
        <v>-185371.5098642488</v>
      </c>
      <c r="AL12" s="6">
        <f>AL11+C6+AL11*(C7/12)</f>
        <v>-207295.44289695015</v>
      </c>
      <c r="AM12" s="6">
        <f>AM11+C6+AM11*(C7/12)</f>
        <v>-231515.0982078832</v>
      </c>
      <c r="AN12" s="6">
        <f>AN11+C6+AN11*(C7/12)</f>
        <v>-258270.86791879497</v>
      </c>
      <c r="AO12" s="6">
        <f>AO11+C6+AO11*(C7/12)</f>
        <v>-287828.3163478893</v>
      </c>
      <c r="AP12" s="6">
        <f>AP11+C6+AP11*(C7/12)</f>
        <v>-320480.815867732</v>
      </c>
      <c r="AQ12" s="6">
        <f>AQ11+C6+AQ11*(C7/12)</f>
        <v>-356552.458771923</v>
      </c>
      <c r="AR12" s="6">
        <f>AR11+C6+AR11*(C7/12)</f>
        <v>-396401.2740522589</v>
      </c>
      <c r="AS12" s="6">
        <f>AS11+C6+AS11*(C7/12)</f>
        <v>-440422.7810145003</v>
      </c>
    </row>
    <row r="13" spans="2:45" ht="15">
      <c r="B13" s="87" t="s">
        <v>68</v>
      </c>
      <c r="C13" s="86">
        <f>SUM(AN15)</f>
        <v>-265386.60939877795</v>
      </c>
      <c r="D13" s="72"/>
      <c r="E13" s="78">
        <f>SUM(AN18)</f>
        <v>-2211.555078323174</v>
      </c>
      <c r="O13">
        <v>10</v>
      </c>
      <c r="P13" s="6">
        <f>P12+C6+P12*($C$7/12)</f>
        <v>-2078.487132346796</v>
      </c>
      <c r="Q13" s="6">
        <f>Q12+C6+Q12*($C$7/12)</f>
        <v>-4809.245514203229</v>
      </c>
      <c r="R13" s="6">
        <f>R12+C6+R12*(C7/12)</f>
        <v>-7825.949982664882</v>
      </c>
      <c r="S13" s="6">
        <f>S12+C6+S12*(C7/12)</f>
        <v>-11158.54282958302</v>
      </c>
      <c r="T13" s="6">
        <f>T12+C6+T12*(C7/12)</f>
        <v>-14840.101696034884</v>
      </c>
      <c r="U13" s="6">
        <f>U12+C6+U12*(C7/12)</f>
        <v>-18907.167884358627</v>
      </c>
      <c r="V13" s="6">
        <f>V12+C6+V12*(C7/12)</f>
        <v>-23400.109048748538</v>
      </c>
      <c r="W13" s="6">
        <f>W12+C6+W12*(C7/12)</f>
        <v>-28363.519864294994</v>
      </c>
      <c r="X13" s="6">
        <f>X12+C6+X12*(C7/12)</f>
        <v>-33846.66465130862</v>
      </c>
      <c r="Y13" s="6">
        <f>Y12+C6+Y12*(C7/12)</f>
        <v>-39903.96634819521</v>
      </c>
      <c r="Z13" s="6">
        <f>Z12+C6+Z12*(C7/12)</f>
        <v>-46595.54668618017</v>
      </c>
      <c r="AA13" s="6">
        <f>AA12+C6+AA12*(C7/12)</f>
        <v>-53987.82292738541</v>
      </c>
      <c r="AB13" s="6">
        <f>AB12+C6+AB12*(C7/12)</f>
        <v>-62154.16708918067</v>
      </c>
      <c r="AC13" s="6">
        <f>AC12+C6+AC12*(C7/12)</f>
        <v>-71175.63419793885</v>
      </c>
      <c r="AD13" s="6">
        <f>AD12+C6+AD12*(C7/12)</f>
        <v>-81141.76680047586</v>
      </c>
      <c r="AE13" s="6">
        <f>AE12+C6+AE12*(C7/12)</f>
        <v>-92151.48371835121</v>
      </c>
      <c r="AF13" s="6">
        <f>AF12+C6+AF12*(C7/12)</f>
        <v>-104314.06186635769</v>
      </c>
      <c r="AG13" s="6">
        <f>AG12+C6+AG12*(C7/12)</f>
        <v>-117750.22088023637</v>
      </c>
      <c r="AH13" s="6">
        <f>AH12+C6+AH12*(C7/12)</f>
        <v>-132593.32131908738</v>
      </c>
      <c r="AI13" s="6">
        <f>AI12+C6+AI12*(C7/12)</f>
        <v>-148990.6883352297</v>
      </c>
      <c r="AJ13" s="6">
        <f>AJ12+C6+AJ12*(C7/12)</f>
        <v>-167105.07394959303</v>
      </c>
      <c r="AK13" s="6">
        <f>AK12+C6+AK12*(C7/12)</f>
        <v>-187116.27244645086</v>
      </c>
      <c r="AL13" s="6">
        <f>AL12+C6+AL12*(C7/12)</f>
        <v>-209222.9049210914</v>
      </c>
      <c r="AM13" s="6">
        <f>AM12+C6+AM12*(C7/12)</f>
        <v>-233644.3906929489</v>
      </c>
      <c r="AN13" s="6">
        <f>AN12+C6+AN12*(C7/12)</f>
        <v>-260623.1251514516</v>
      </c>
      <c r="AO13" s="6">
        <f>AO12+C6+AO12*(C7/12)</f>
        <v>-290426.8856507884</v>
      </c>
      <c r="AP13" s="6">
        <f>AP12+C6+AP12*(C7/12)</f>
        <v>-323351.4893332964</v>
      </c>
      <c r="AQ13" s="6">
        <f>AQ12+C6+AQ12*(C7/12)</f>
        <v>-359723.729261689</v>
      </c>
      <c r="AR13" s="6">
        <f>AR12+C6+AR12*(C7/12)</f>
        <v>-399904.6180026944</v>
      </c>
      <c r="AS13" s="6">
        <f>AS12+C6+AS12*(C7/12)</f>
        <v>-444292.9708562878</v>
      </c>
    </row>
    <row r="14" spans="2:45" ht="15">
      <c r="B14" s="87" t="s">
        <v>69</v>
      </c>
      <c r="C14" s="86">
        <f>SUM(AS15)</f>
        <v>-452130.37404909095</v>
      </c>
      <c r="D14" s="72"/>
      <c r="E14" s="78">
        <f>SUM(AS18)</f>
        <v>-3767.753117075772</v>
      </c>
      <c r="O14">
        <v>11</v>
      </c>
      <c r="P14" s="6">
        <f>P13+C6+P13*($C$7/12)</f>
        <v>-2295.807858449686</v>
      </c>
      <c r="Q14" s="6">
        <f>Q13+C6+Q13*($C$7/12)</f>
        <v>-5049.322560154922</v>
      </c>
      <c r="R14" s="6">
        <f>R13+C6+R13*(C7/12)</f>
        <v>-8091.166232520422</v>
      </c>
      <c r="S14" s="6">
        <f>S13+C6+S13*(C7/12)</f>
        <v>-11451.530686496213</v>
      </c>
      <c r="T14" s="6">
        <f>T13+C6+T13*(C7/12)</f>
        <v>-15163.769210168508</v>
      </c>
      <c r="U14" s="6">
        <f>U13+C6+U13*(C7/12)</f>
        <v>-19264.727616728283</v>
      </c>
      <c r="V14" s="6">
        <f>V13+C6+V13*(C7/12)</f>
        <v>-23795.10995748811</v>
      </c>
      <c r="W14" s="6">
        <f>W13+C6+W13*(C7/12)</f>
        <v>-28799.882529830786</v>
      </c>
      <c r="X14" s="6">
        <f>X13+C6+X13*(C7/12)</f>
        <v>-34328.72019006953</v>
      </c>
      <c r="Y14" s="6">
        <f>Y13+C6+Y13*(C7/12)</f>
        <v>-40436.49940109684</v>
      </c>
      <c r="Z14" s="6">
        <f>Z13+C6+Z13*(C7/12)</f>
        <v>-47183.842908565006</v>
      </c>
      <c r="AA14" s="6">
        <f>AA13+C6+AA13*(C7/12)</f>
        <v>-54637.721451780286</v>
      </c>
      <c r="AB14" s="6">
        <f>AB13+C6+AB13*(C7/12)</f>
        <v>-62872.11848159051</v>
      </c>
      <c r="AC14" s="6">
        <f>AC13+C6+AC13*(C7/12)</f>
        <v>-71968.76448292167</v>
      </c>
      <c r="AD14" s="6">
        <f>AD13+C6+AD13*(C7/12)</f>
        <v>-82017.94819047983</v>
      </c>
      <c r="AE14" s="6">
        <f>AE13+C6+AE13*(C7/12)</f>
        <v>-93119.41274933747</v>
      </c>
      <c r="AF14" s="6">
        <f>AF13+C6+AF13*(C7/12)</f>
        <v>-105383.34571524401</v>
      </c>
      <c r="AG14" s="6">
        <f>AG13+C6+AG13*(C7/12)</f>
        <v>-118931.47272090502</v>
      </c>
      <c r="AH14" s="6">
        <f>AH13+C6+AH13*(C7/12)</f>
        <v>-133898.2656634131</v>
      </c>
      <c r="AI14" s="6">
        <f>AI13+C6+AI13*(C7/12)</f>
        <v>-150432.27740468996</v>
      </c>
      <c r="AJ14" s="6">
        <f>AJ13+C6+AJ13*(C7/12)</f>
        <v>-168697.61623250632</v>
      </c>
      <c r="AK14" s="6">
        <f>AK13+C6+AK13*(C7/12)</f>
        <v>-188875.57471683796</v>
      </c>
      <c r="AL14" s="6">
        <f>AL13+C6+AL13*(C7/12)</f>
        <v>-211166.42912876717</v>
      </c>
      <c r="AM14" s="6">
        <f>AM13+C6+AM13*(C7/12)</f>
        <v>-235791.4272820568</v>
      </c>
      <c r="AN14" s="6">
        <f>AN13+C6+AN13*(C7/12)</f>
        <v>-262994.9845277137</v>
      </c>
      <c r="AO14" s="6">
        <f>AO13+C6+AO13*(C7/12)</f>
        <v>-293047.1096978783</v>
      </c>
      <c r="AP14" s="6">
        <f>AP13+C6+AP13*(C7/12)</f>
        <v>-326246.08507774054</v>
      </c>
      <c r="AQ14" s="6">
        <f>AQ13+C6+AQ13*(C7/12)</f>
        <v>-362921.4270055364</v>
      </c>
      <c r="AR14" s="6">
        <f>AR13+C6+AR13*(C7/12)</f>
        <v>-403437.15648605017</v>
      </c>
      <c r="AS14" s="6">
        <f>AS13+C6+AS13*(C7/12)</f>
        <v>-448195.4122800902</v>
      </c>
    </row>
    <row r="15" spans="2:45" ht="15.75" thickBot="1">
      <c r="B15" s="85"/>
      <c r="C15" s="86"/>
      <c r="D15" s="72"/>
      <c r="E15" s="78"/>
      <c r="O15">
        <v>12</v>
      </c>
      <c r="P15" s="6">
        <f>P14+C6+P14*($C$7/12)</f>
        <v>-2514.9395906034333</v>
      </c>
      <c r="Q15" s="6">
        <f>Q14+C6+Q14*($C$7/12)</f>
        <v>-5291.400248156213</v>
      </c>
      <c r="R15" s="6">
        <f>R14+C6+R14*(C7/12)</f>
        <v>-8358.592617791426</v>
      </c>
      <c r="S15" s="6">
        <f>S14+C6+S14*(C7/12)</f>
        <v>-11746.96010888368</v>
      </c>
      <c r="T15" s="6">
        <f>T14+C6+T14*(C7/12)</f>
        <v>-15490.133953586579</v>
      </c>
      <c r="U15" s="6">
        <f>U14+C6+U14*(C7/12)</f>
        <v>-19625.267013534354</v>
      </c>
      <c r="V15" s="6">
        <f>V14+C6+V14*(C7/12)</f>
        <v>-24193.402540467177</v>
      </c>
      <c r="W15" s="6">
        <f>W14+C6+W14*(C7/12)</f>
        <v>-29239.88155091271</v>
      </c>
      <c r="X15" s="6">
        <f>X14+C6+X14*(C7/12)</f>
        <v>-34814.79285832011</v>
      </c>
      <c r="Y15" s="6">
        <f>Y14+C6+Y14*(C7/12)</f>
        <v>-40973.470229439314</v>
      </c>
      <c r="Z15" s="6">
        <f>Z14+C6+Z14*(C7/12)</f>
        <v>-47777.04159946972</v>
      </c>
      <c r="AA15" s="6">
        <f>AA14+C6+AA14*(C7/12)</f>
        <v>-55293.035797211785</v>
      </c>
      <c r="AB15" s="6">
        <f>AB14+C6+AB14*(C7/12)</f>
        <v>-63596.05280227043</v>
      </c>
      <c r="AC15" s="6">
        <f>AC14+C6+AC14*(C7/12)</f>
        <v>-72768.50418694603</v>
      </c>
      <c r="AD15" s="6">
        <f>AD14+C6+AD14*(C7/12)</f>
        <v>-82901.43109206716</v>
      </c>
      <c r="AE15" s="6">
        <f>AE14+C6+AE14*(C7/12)</f>
        <v>-94095.40785558194</v>
      </c>
      <c r="AF15" s="6">
        <f>AF14+C6+AF14*(C7/12)</f>
        <v>-106461.54026287104</v>
      </c>
      <c r="AG15" s="6">
        <f>AG14+C6+AG14*(C7/12)</f>
        <v>-120122.56832691256</v>
      </c>
      <c r="AH15" s="6">
        <f>AH14+C6+AH14*(C7/12)</f>
        <v>-135214.08454394154</v>
      </c>
      <c r="AI15" s="6">
        <f>AI14+C6+AI14*(C7/12)</f>
        <v>-151885.87971639572</v>
      </c>
      <c r="AJ15" s="6">
        <f>AJ14+C6+AJ14*(C7/12)</f>
        <v>-170303.42970111055</v>
      </c>
      <c r="AK15" s="6">
        <f>AK14+C6+AK14*(C7/12)</f>
        <v>-190649.5378394783</v>
      </c>
      <c r="AL15" s="6">
        <f>AL14+C6+AL14*(C7/12)</f>
        <v>-213126.14937150688</v>
      </c>
      <c r="AM15" s="6">
        <f>AM14+C6+AM14*(C7/12)</f>
        <v>-237956.3558427406</v>
      </c>
      <c r="AN15" s="6">
        <f>AN14+C6+AN14*(C7/12)</f>
        <v>-265386.60939877795</v>
      </c>
      <c r="AO15" s="6">
        <f>AO14+C6+AO14*(C7/12)</f>
        <v>-295689.16894536064</v>
      </c>
      <c r="AP15" s="6">
        <f>AP14+C6+AP14*(C7/12)</f>
        <v>-329164.8024533884</v>
      </c>
      <c r="AQ15" s="6">
        <f>AQ14+C6+AQ14*(C7/12)</f>
        <v>-366145.77223058254</v>
      </c>
      <c r="AR15" s="6">
        <f>AR14+C6+AR14*(C7/12)</f>
        <v>-406999.1327901006</v>
      </c>
      <c r="AS15" s="6">
        <f>AS14+C6+AS14*(C7/12)</f>
        <v>-452130.37404909095</v>
      </c>
    </row>
    <row r="16" spans="2:5" ht="15.75" thickBot="1">
      <c r="B16" s="281" t="s">
        <v>83</v>
      </c>
      <c r="C16" s="282"/>
      <c r="D16" s="70"/>
      <c r="E16" s="82" t="s">
        <v>87</v>
      </c>
    </row>
    <row r="17" spans="20:45" ht="15">
      <c r="T17" s="6">
        <f>T15+T15*(C7/12)</f>
        <v>-15619.2184031998</v>
      </c>
      <c r="Y17" s="6">
        <f>Y15+Y15*(C7/12)</f>
        <v>-41314.91581468464</v>
      </c>
      <c r="AD17" s="6">
        <f>AD15+AD15*(C7/12)</f>
        <v>-83592.27635116772</v>
      </c>
      <c r="AI17" s="6">
        <f>AI15+AI15*(C7/12)</f>
        <v>-153151.59538069903</v>
      </c>
      <c r="AN17" s="6">
        <f>AN15+AN15*(C7/12)</f>
        <v>-267598.1644771011</v>
      </c>
      <c r="AS17" s="6">
        <f>AS15+AS15*(C7/12)</f>
        <v>-455898.1271661667</v>
      </c>
    </row>
    <row r="18" spans="2:45" ht="30.75" customHeight="1">
      <c r="B18" s="276" t="s">
        <v>116</v>
      </c>
      <c r="C18" s="277"/>
      <c r="D18" s="277"/>
      <c r="E18" s="278"/>
      <c r="P18" s="3"/>
      <c r="T18" s="6">
        <f>SUM(T17-T15)</f>
        <v>-129.0844496132213</v>
      </c>
      <c r="Y18" s="6">
        <f>SUM(Y17-Y15)</f>
        <v>-341.44558524532476</v>
      </c>
      <c r="AD18" s="6">
        <f>SUM(AD17-AD15)</f>
        <v>-690.8452591005625</v>
      </c>
      <c r="AI18" s="6">
        <f>SUM(AI17-AI15)</f>
        <v>-1265.7156643033086</v>
      </c>
      <c r="AN18" s="6">
        <f>SUM(AN17-AN15)</f>
        <v>-2211.555078323174</v>
      </c>
      <c r="AS18" s="6">
        <f>SUM(AS17-AS15)</f>
        <v>-3767.753117075772</v>
      </c>
    </row>
    <row r="19" spans="5:16" ht="15">
      <c r="E19" s="11"/>
      <c r="P19" s="3"/>
    </row>
    <row r="20" spans="2:16" ht="15">
      <c r="B20" s="214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35"/>
      <c r="P20" s="3"/>
    </row>
    <row r="21" spans="4:16" ht="15">
      <c r="D21" s="14"/>
      <c r="E21" s="14"/>
      <c r="P21" s="3"/>
    </row>
    <row r="22" spans="4:16" ht="15">
      <c r="D22" s="15"/>
      <c r="E22" s="9"/>
      <c r="P22" s="3"/>
    </row>
    <row r="23" spans="4:16" ht="15">
      <c r="D23" s="16"/>
      <c r="E23" s="10"/>
      <c r="P23" s="3"/>
    </row>
    <row r="24" spans="4:5" ht="15">
      <c r="D24" s="13"/>
      <c r="E24" s="8"/>
    </row>
    <row r="25" spans="4:5" ht="15">
      <c r="D25" s="14"/>
      <c r="E25" s="7"/>
    </row>
    <row r="26" spans="4:5" ht="15">
      <c r="D26" s="13"/>
      <c r="E26" s="8"/>
    </row>
    <row r="27" spans="4:5" ht="15">
      <c r="D27" s="14"/>
      <c r="E27" s="7"/>
    </row>
    <row r="28" spans="4:5" ht="15">
      <c r="D28" s="13"/>
      <c r="E28" s="8"/>
    </row>
    <row r="29" spans="4:5" ht="15">
      <c r="D29" s="13"/>
      <c r="E29" s="8"/>
    </row>
    <row r="30" spans="4:5" ht="15">
      <c r="D30" s="13"/>
      <c r="E30" s="8"/>
    </row>
    <row r="31" spans="4:5" ht="15">
      <c r="D31" s="13"/>
      <c r="E31" s="8"/>
    </row>
    <row r="32" spans="4:5" ht="15">
      <c r="D32" s="13"/>
      <c r="E32" s="8"/>
    </row>
    <row r="33" spans="4:5" ht="15">
      <c r="D33" s="13"/>
      <c r="E33" s="8"/>
    </row>
    <row r="34" spans="4:5" ht="15">
      <c r="D34" s="14"/>
      <c r="E34" s="7"/>
    </row>
    <row r="35" spans="4:5" ht="15">
      <c r="D35" s="12"/>
      <c r="E35" s="12"/>
    </row>
  </sheetData>
  <sheetProtection password="E5FD" sheet="1" selectLockedCells="1"/>
  <mergeCells count="5">
    <mergeCell ref="B20:N20"/>
    <mergeCell ref="E2:N2"/>
    <mergeCell ref="B18:E18"/>
    <mergeCell ref="B4:C4"/>
    <mergeCell ref="B16:C16"/>
  </mergeCells>
  <printOptions/>
  <pageMargins left="0.7" right="0.7" top="0.75" bottom="0.75" header="0.3" footer="0.3"/>
  <pageSetup fitToHeight="1" fitToWidth="1" horizontalDpi="600" verticalDpi="600" orientation="landscape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K390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5.28125" style="136" customWidth="1"/>
    <col min="2" max="2" width="14.421875" style="136" customWidth="1"/>
    <col min="3" max="3" width="13.57421875" style="136" customWidth="1"/>
    <col min="4" max="4" width="14.7109375" style="136" customWidth="1"/>
    <col min="5" max="5" width="12.8515625" style="136" customWidth="1"/>
    <col min="6" max="6" width="13.140625" style="136" customWidth="1"/>
    <col min="7" max="8" width="13.00390625" style="136" customWidth="1"/>
    <col min="9" max="9" width="15.421875" style="136" customWidth="1"/>
    <col min="10" max="16384" width="9.140625" style="134" customWidth="1"/>
  </cols>
  <sheetData>
    <row r="1" ht="15" customHeight="1"/>
    <row r="2" spans="1:9" ht="75" customHeight="1">
      <c r="A2" s="137"/>
      <c r="B2" s="138"/>
      <c r="C2" s="138"/>
      <c r="D2" s="285" t="s">
        <v>185</v>
      </c>
      <c r="E2" s="285"/>
      <c r="F2" s="285"/>
      <c r="G2" s="285"/>
      <c r="H2" s="285"/>
      <c r="I2" s="285"/>
    </row>
    <row r="3" spans="1:9" ht="4.5" customHeight="1">
      <c r="A3" s="135"/>
      <c r="B3" s="135"/>
      <c r="C3" s="135"/>
      <c r="D3" s="135"/>
      <c r="E3" s="135"/>
      <c r="F3" s="135"/>
      <c r="G3" s="135"/>
      <c r="H3" s="135"/>
      <c r="I3" s="135"/>
    </row>
    <row r="4" spans="1:9" s="141" customFormat="1" ht="19.5" customHeight="1">
      <c r="A4" s="139"/>
      <c r="B4" s="139"/>
      <c r="C4" s="139"/>
      <c r="D4" s="152" t="s">
        <v>180</v>
      </c>
      <c r="E4" s="139"/>
      <c r="F4" s="152" t="s">
        <v>179</v>
      </c>
      <c r="G4" s="140"/>
      <c r="H4" s="139"/>
      <c r="I4" s="139"/>
    </row>
    <row r="5" spans="1:11" s="141" customFormat="1" ht="15" customHeight="1">
      <c r="A5" s="288" t="s">
        <v>160</v>
      </c>
      <c r="B5" s="289"/>
      <c r="C5" s="289"/>
      <c r="D5" s="162">
        <v>200000</v>
      </c>
      <c r="E5" s="154"/>
      <c r="F5" s="290" t="s">
        <v>186</v>
      </c>
      <c r="G5" s="290"/>
      <c r="H5" s="290"/>
      <c r="I5" s="291"/>
      <c r="K5" s="150"/>
    </row>
    <row r="6" spans="1:11" s="141" customFormat="1" ht="15" customHeight="1">
      <c r="A6" s="286" t="s">
        <v>161</v>
      </c>
      <c r="B6" s="287"/>
      <c r="C6" s="287"/>
      <c r="D6" s="163">
        <v>0.065</v>
      </c>
      <c r="E6" s="153"/>
      <c r="F6" s="292"/>
      <c r="G6" s="292"/>
      <c r="H6" s="292"/>
      <c r="I6" s="293"/>
      <c r="K6" s="151"/>
    </row>
    <row r="7" spans="1:9" s="141" customFormat="1" ht="15" customHeight="1">
      <c r="A7" s="286" t="s">
        <v>162</v>
      </c>
      <c r="B7" s="287"/>
      <c r="C7" s="287"/>
      <c r="D7" s="164">
        <v>30</v>
      </c>
      <c r="E7" s="153"/>
      <c r="F7" s="292"/>
      <c r="G7" s="292"/>
      <c r="H7" s="292"/>
      <c r="I7" s="293"/>
    </row>
    <row r="8" spans="1:9" s="141" customFormat="1" ht="15" customHeight="1">
      <c r="A8" s="286" t="s">
        <v>163</v>
      </c>
      <c r="B8" s="287"/>
      <c r="C8" s="287"/>
      <c r="D8" s="165">
        <v>39448</v>
      </c>
      <c r="E8" s="153"/>
      <c r="F8" s="292"/>
      <c r="G8" s="292"/>
      <c r="H8" s="292"/>
      <c r="I8" s="293"/>
    </row>
    <row r="9" spans="1:9" s="141" customFormat="1" ht="15" customHeight="1">
      <c r="A9" s="286" t="s">
        <v>164</v>
      </c>
      <c r="B9" s="287"/>
      <c r="C9" s="287"/>
      <c r="D9" s="162">
        <v>0</v>
      </c>
      <c r="E9" s="153"/>
      <c r="F9" s="292"/>
      <c r="G9" s="292"/>
      <c r="H9" s="292"/>
      <c r="I9" s="293"/>
    </row>
    <row r="10" spans="1:9" s="141" customFormat="1" ht="15" customHeight="1">
      <c r="A10" s="153"/>
      <c r="B10" s="153"/>
      <c r="C10" s="153"/>
      <c r="D10" s="157"/>
      <c r="E10" s="153"/>
      <c r="F10" s="292"/>
      <c r="G10" s="292"/>
      <c r="H10" s="292"/>
      <c r="I10" s="293"/>
    </row>
    <row r="11" spans="1:9" s="141" customFormat="1" ht="15" customHeight="1">
      <c r="A11" s="155"/>
      <c r="B11" s="153"/>
      <c r="C11" s="153"/>
      <c r="D11" s="153"/>
      <c r="E11" s="153"/>
      <c r="F11" s="292"/>
      <c r="G11" s="292"/>
      <c r="H11" s="292"/>
      <c r="I11" s="293"/>
    </row>
    <row r="12" spans="1:9" s="141" customFormat="1" ht="15" customHeight="1">
      <c r="A12" s="286" t="s">
        <v>165</v>
      </c>
      <c r="B12" s="287"/>
      <c r="C12" s="287"/>
      <c r="D12" s="158">
        <f>IF(Values_Entered,-PMT(Interest_Rate/12,Loan_Years*12,Loan_Amount),"")</f>
        <v>1264.1360469859321</v>
      </c>
      <c r="E12" s="153"/>
      <c r="F12" s="210"/>
      <c r="G12" s="210"/>
      <c r="H12" s="210"/>
      <c r="I12" s="211"/>
    </row>
    <row r="13" spans="1:9" s="141" customFormat="1" ht="14.25" customHeight="1">
      <c r="A13" s="286" t="s">
        <v>166</v>
      </c>
      <c r="B13" s="287"/>
      <c r="C13" s="287"/>
      <c r="D13" s="159">
        <f>IF(Values_Entered,Loan_Years*12,"")</f>
        <v>360</v>
      </c>
      <c r="E13" s="153"/>
      <c r="F13" s="294">
        <f>SUM(D13-D14)*Scheduled_Monthly_Payment</f>
        <v>0</v>
      </c>
      <c r="G13" s="294"/>
      <c r="H13" s="295" t="s">
        <v>184</v>
      </c>
      <c r="I13" s="296"/>
    </row>
    <row r="14" spans="1:9" s="141" customFormat="1" ht="15" customHeight="1">
      <c r="A14" s="286" t="s">
        <v>167</v>
      </c>
      <c r="B14" s="287"/>
      <c r="C14" s="287"/>
      <c r="D14" s="159">
        <f>IF(Values_Entered,Number_of_Payments,"")</f>
        <v>360</v>
      </c>
      <c r="E14" s="153"/>
      <c r="F14" s="294"/>
      <c r="G14" s="294"/>
      <c r="H14" s="295"/>
      <c r="I14" s="296"/>
    </row>
    <row r="15" spans="1:9" s="141" customFormat="1" ht="15" customHeight="1">
      <c r="A15" s="286" t="s">
        <v>168</v>
      </c>
      <c r="B15" s="287"/>
      <c r="C15" s="287"/>
      <c r="D15" s="160">
        <f>IF(Values_Entered,SUMIF(Beg_Bal,"&gt;0",Extra_Pay),"")</f>
        <v>0</v>
      </c>
      <c r="E15" s="153"/>
      <c r="F15" s="210"/>
      <c r="G15" s="210"/>
      <c r="H15" s="210"/>
      <c r="I15" s="211"/>
    </row>
    <row r="16" spans="1:9" s="141" customFormat="1" ht="15" customHeight="1">
      <c r="A16" s="283" t="s">
        <v>169</v>
      </c>
      <c r="B16" s="284"/>
      <c r="C16" s="284"/>
      <c r="D16" s="161">
        <f>IF(Values_Entered,SUMIF(Beg_Bal,"&gt;0",Int),"")</f>
        <v>255088.97691493036</v>
      </c>
      <c r="E16" s="156"/>
      <c r="F16" s="212"/>
      <c r="G16" s="212"/>
      <c r="H16" s="212"/>
      <c r="I16" s="213"/>
    </row>
    <row r="17" spans="1:9" s="141" customFormat="1" ht="15.75" customHeight="1">
      <c r="A17" s="142"/>
      <c r="B17" s="142"/>
      <c r="C17" s="142"/>
      <c r="D17" s="142"/>
      <c r="E17" s="143"/>
      <c r="F17" s="143"/>
      <c r="G17" s="143"/>
      <c r="H17" s="142"/>
      <c r="I17" s="142"/>
    </row>
    <row r="18" spans="1:9" s="144" customFormat="1" ht="28.5" customHeight="1">
      <c r="A18" s="166" t="s">
        <v>170</v>
      </c>
      <c r="B18" s="166" t="s">
        <v>171</v>
      </c>
      <c r="C18" s="166" t="s">
        <v>172</v>
      </c>
      <c r="D18" s="166" t="s">
        <v>173</v>
      </c>
      <c r="E18" s="166" t="s">
        <v>174</v>
      </c>
      <c r="F18" s="166" t="s">
        <v>175</v>
      </c>
      <c r="G18" s="166" t="s">
        <v>176</v>
      </c>
      <c r="H18" s="166" t="s">
        <v>177</v>
      </c>
      <c r="I18" s="166" t="s">
        <v>178</v>
      </c>
    </row>
    <row r="19" spans="1:9" s="144" customFormat="1" ht="15.75" customHeight="1">
      <c r="A19" s="167">
        <f>IF(Values_Entered,1,"")</f>
        <v>1</v>
      </c>
      <c r="B19" s="168">
        <f>IF(Pay_Num&lt;&gt;"",Loan_Start,"")</f>
        <v>39448</v>
      </c>
      <c r="C19" s="169">
        <f>IF(Values_Entered,Loan_Amount,"")</f>
        <v>200000</v>
      </c>
      <c r="D19" s="169">
        <f>IF(Pay_Num&lt;&gt;"",Scheduled_Monthly_Payment,"")</f>
        <v>1264.1360469859321</v>
      </c>
      <c r="E19" s="170">
        <v>0</v>
      </c>
      <c r="F19" s="169">
        <f>IF(Pay_Num&lt;&gt;"",Sched_Pay+Extra_Pay,"")</f>
        <v>1264.1360469859321</v>
      </c>
      <c r="G19" s="169">
        <f>IF(Pay_Num&lt;&gt;"",Total_Pay-Int,"")</f>
        <v>180.80271365259887</v>
      </c>
      <c r="H19" s="169">
        <f>IF(Pay_Num&lt;&gt;"",Beg_Bal*Interest_Rate/12,"")</f>
        <v>1083.3333333333333</v>
      </c>
      <c r="I19" s="171">
        <f>IF(Pay_Num&lt;&gt;"",Beg_Bal-Princ,"")</f>
        <v>199819.1972863474</v>
      </c>
    </row>
    <row r="20" spans="1:9" s="144" customFormat="1" ht="12.75" customHeight="1">
      <c r="A20" s="172">
        <v>2</v>
      </c>
      <c r="B20" s="147">
        <f aca="true" t="shared" si="0" ref="B20:B83">IF(Pay_Num&lt;&gt;"",DATE(YEAR(B19),MONTH(B19)+1,DAY(B19)),"")</f>
        <v>39479</v>
      </c>
      <c r="C20" s="148">
        <f>IF(Pay_Num&lt;&gt;"",I19,"")</f>
        <v>199819.1972863474</v>
      </c>
      <c r="D20" s="148">
        <f>IF(Pay_Num&lt;&gt;"",Scheduled_Monthly_Payment,"")</f>
        <v>1264.1360469859321</v>
      </c>
      <c r="E20" s="149">
        <v>0</v>
      </c>
      <c r="F20" s="148">
        <f aca="true" t="shared" si="1" ref="F20:F83">IF(Pay_Num&lt;&gt;"",Sched_Pay+Extra_Pay,"")</f>
        <v>1264.1360469859321</v>
      </c>
      <c r="G20" s="148">
        <f aca="true" t="shared" si="2" ref="G20:G83">IF(Pay_Num&lt;&gt;"",Total_Pay-Int,"")</f>
        <v>181.78206168488373</v>
      </c>
      <c r="H20" s="148">
        <f>IF(Pay_Num&lt;&gt;"",Beg_Bal*Interest_Rate/12,"")</f>
        <v>1082.3539853010484</v>
      </c>
      <c r="I20" s="173">
        <f aca="true" t="shared" si="3" ref="I20:I83">IF(Pay_Num&lt;&gt;"",Beg_Bal-Princ,"")</f>
        <v>199637.41522466252</v>
      </c>
    </row>
    <row r="21" spans="1:9" s="144" customFormat="1" ht="12.75" customHeight="1">
      <c r="A21" s="172">
        <v>3</v>
      </c>
      <c r="B21" s="147">
        <f t="shared" si="0"/>
        <v>39508</v>
      </c>
      <c r="C21" s="148">
        <f aca="true" t="shared" si="4" ref="C21:C84">IF(Pay_Num&lt;&gt;"",I20,"")</f>
        <v>199637.41522466252</v>
      </c>
      <c r="D21" s="148">
        <f aca="true" t="shared" si="5" ref="D21:D84">IF(Pay_Num&lt;&gt;"",Scheduled_Monthly_Payment,"")</f>
        <v>1264.1360469859321</v>
      </c>
      <c r="E21" s="149">
        <v>0</v>
      </c>
      <c r="F21" s="148">
        <f t="shared" si="1"/>
        <v>1264.1360469859321</v>
      </c>
      <c r="G21" s="148">
        <f t="shared" si="2"/>
        <v>182.76671451901007</v>
      </c>
      <c r="H21" s="148">
        <f aca="true" t="shared" si="6" ref="H21:H84">IF(Pay_Num&lt;&gt;"",Beg_Bal*Interest_Rate/12,"")</f>
        <v>1081.369332466922</v>
      </c>
      <c r="I21" s="173">
        <f t="shared" si="3"/>
        <v>199454.6485101435</v>
      </c>
    </row>
    <row r="22" spans="1:9" s="144" customFormat="1" ht="12.75">
      <c r="A22" s="172">
        <v>4</v>
      </c>
      <c r="B22" s="147">
        <f t="shared" si="0"/>
        <v>39539</v>
      </c>
      <c r="C22" s="148">
        <f t="shared" si="4"/>
        <v>199454.6485101435</v>
      </c>
      <c r="D22" s="148">
        <f t="shared" si="5"/>
        <v>1264.1360469859321</v>
      </c>
      <c r="E22" s="149">
        <v>0</v>
      </c>
      <c r="F22" s="148">
        <f t="shared" si="1"/>
        <v>1264.1360469859321</v>
      </c>
      <c r="G22" s="148">
        <f t="shared" si="2"/>
        <v>183.75670088932134</v>
      </c>
      <c r="H22" s="148">
        <f t="shared" si="6"/>
        <v>1080.3793460966108</v>
      </c>
      <c r="I22" s="173">
        <f t="shared" si="3"/>
        <v>199270.8918092542</v>
      </c>
    </row>
    <row r="23" spans="1:9" s="144" customFormat="1" ht="12.75">
      <c r="A23" s="172">
        <v>5</v>
      </c>
      <c r="B23" s="147">
        <f t="shared" si="0"/>
        <v>39569</v>
      </c>
      <c r="C23" s="148">
        <f t="shared" si="4"/>
        <v>199270.8918092542</v>
      </c>
      <c r="D23" s="148">
        <f t="shared" si="5"/>
        <v>1264.1360469859321</v>
      </c>
      <c r="E23" s="149">
        <v>0</v>
      </c>
      <c r="F23" s="148">
        <f t="shared" si="1"/>
        <v>1264.1360469859321</v>
      </c>
      <c r="G23" s="148">
        <f t="shared" si="2"/>
        <v>184.7520496858051</v>
      </c>
      <c r="H23" s="148">
        <f t="shared" si="6"/>
        <v>1079.383997300127</v>
      </c>
      <c r="I23" s="173">
        <f t="shared" si="3"/>
        <v>199086.13975956838</v>
      </c>
    </row>
    <row r="24" spans="1:9" s="141" customFormat="1" ht="12.75">
      <c r="A24" s="172">
        <v>6</v>
      </c>
      <c r="B24" s="147">
        <f t="shared" si="0"/>
        <v>39600</v>
      </c>
      <c r="C24" s="148">
        <f>IF(Pay_Num&lt;&gt;"",I23,"")</f>
        <v>199086.13975956838</v>
      </c>
      <c r="D24" s="148">
        <f t="shared" si="5"/>
        <v>1264.1360469859321</v>
      </c>
      <c r="E24" s="149">
        <v>0</v>
      </c>
      <c r="F24" s="148">
        <f t="shared" si="1"/>
        <v>1264.1360469859321</v>
      </c>
      <c r="G24" s="148">
        <f t="shared" si="2"/>
        <v>185.75278995493682</v>
      </c>
      <c r="H24" s="148">
        <f t="shared" si="6"/>
        <v>1078.3832570309953</v>
      </c>
      <c r="I24" s="173">
        <f t="shared" si="3"/>
        <v>198900.38696961344</v>
      </c>
    </row>
    <row r="25" spans="1:9" s="141" customFormat="1" ht="12.75">
      <c r="A25" s="172">
        <v>7</v>
      </c>
      <c r="B25" s="147">
        <f t="shared" si="0"/>
        <v>39630</v>
      </c>
      <c r="C25" s="148">
        <f t="shared" si="4"/>
        <v>198900.38696961344</v>
      </c>
      <c r="D25" s="148">
        <f t="shared" si="5"/>
        <v>1264.1360469859321</v>
      </c>
      <c r="E25" s="149">
        <v>0</v>
      </c>
      <c r="F25" s="148">
        <f t="shared" si="1"/>
        <v>1264.1360469859321</v>
      </c>
      <c r="G25" s="148">
        <f t="shared" si="2"/>
        <v>186.7589509005261</v>
      </c>
      <c r="H25" s="148">
        <f t="shared" si="6"/>
        <v>1077.377096085406</v>
      </c>
      <c r="I25" s="173">
        <f t="shared" si="3"/>
        <v>198713.62801871292</v>
      </c>
    </row>
    <row r="26" spans="1:9" s="141" customFormat="1" ht="12.75">
      <c r="A26" s="172">
        <v>8</v>
      </c>
      <c r="B26" s="147">
        <f t="shared" si="0"/>
        <v>39661</v>
      </c>
      <c r="C26" s="148">
        <f>IF(Pay_Num&lt;&gt;"",I25,"")</f>
        <v>198713.62801871292</v>
      </c>
      <c r="D26" s="148">
        <f t="shared" si="5"/>
        <v>1264.1360469859321</v>
      </c>
      <c r="E26" s="149">
        <v>0</v>
      </c>
      <c r="F26" s="148">
        <f t="shared" si="1"/>
        <v>1264.1360469859321</v>
      </c>
      <c r="G26" s="148">
        <f t="shared" si="2"/>
        <v>187.7705618845705</v>
      </c>
      <c r="H26" s="148">
        <f t="shared" si="6"/>
        <v>1076.3654851013616</v>
      </c>
      <c r="I26" s="173">
        <f t="shared" si="3"/>
        <v>198525.85745682835</v>
      </c>
    </row>
    <row r="27" spans="1:9" s="141" customFormat="1" ht="12.75">
      <c r="A27" s="172">
        <v>9</v>
      </c>
      <c r="B27" s="147">
        <f t="shared" si="0"/>
        <v>39692</v>
      </c>
      <c r="C27" s="148">
        <f t="shared" si="4"/>
        <v>198525.85745682835</v>
      </c>
      <c r="D27" s="148">
        <f t="shared" si="5"/>
        <v>1264.1360469859321</v>
      </c>
      <c r="E27" s="149">
        <v>0</v>
      </c>
      <c r="F27" s="148">
        <f t="shared" si="1"/>
        <v>1264.1360469859321</v>
      </c>
      <c r="G27" s="148">
        <f t="shared" si="2"/>
        <v>188.78765242811187</v>
      </c>
      <c r="H27" s="148">
        <f t="shared" si="6"/>
        <v>1075.3483945578203</v>
      </c>
      <c r="I27" s="173">
        <f t="shared" si="3"/>
        <v>198337.06980440023</v>
      </c>
    </row>
    <row r="28" spans="1:9" s="141" customFormat="1" ht="12.75">
      <c r="A28" s="172">
        <v>10</v>
      </c>
      <c r="B28" s="147">
        <f t="shared" si="0"/>
        <v>39722</v>
      </c>
      <c r="C28" s="148">
        <f t="shared" si="4"/>
        <v>198337.06980440023</v>
      </c>
      <c r="D28" s="148">
        <f t="shared" si="5"/>
        <v>1264.1360469859321</v>
      </c>
      <c r="E28" s="149">
        <v>0</v>
      </c>
      <c r="F28" s="148">
        <f t="shared" si="1"/>
        <v>1264.1360469859321</v>
      </c>
      <c r="G28" s="148">
        <f t="shared" si="2"/>
        <v>189.81025221209757</v>
      </c>
      <c r="H28" s="148">
        <f t="shared" si="6"/>
        <v>1074.3257947738346</v>
      </c>
      <c r="I28" s="173">
        <f t="shared" si="3"/>
        <v>198147.25955218813</v>
      </c>
    </row>
    <row r="29" spans="1:9" s="141" customFormat="1" ht="12.75">
      <c r="A29" s="172">
        <v>11</v>
      </c>
      <c r="B29" s="147">
        <f t="shared" si="0"/>
        <v>39753</v>
      </c>
      <c r="C29" s="148">
        <f t="shared" si="4"/>
        <v>198147.25955218813</v>
      </c>
      <c r="D29" s="148">
        <f t="shared" si="5"/>
        <v>1264.1360469859321</v>
      </c>
      <c r="E29" s="149">
        <v>0</v>
      </c>
      <c r="F29" s="148">
        <f t="shared" si="1"/>
        <v>1264.1360469859321</v>
      </c>
      <c r="G29" s="148">
        <f t="shared" si="2"/>
        <v>190.83839107824633</v>
      </c>
      <c r="H29" s="148">
        <f t="shared" si="6"/>
        <v>1073.2976559076858</v>
      </c>
      <c r="I29" s="173">
        <f t="shared" si="3"/>
        <v>197956.42116110987</v>
      </c>
    </row>
    <row r="30" spans="1:9" s="141" customFormat="1" ht="12.75">
      <c r="A30" s="172">
        <v>12</v>
      </c>
      <c r="B30" s="147">
        <f t="shared" si="0"/>
        <v>39783</v>
      </c>
      <c r="C30" s="148">
        <f t="shared" si="4"/>
        <v>197956.42116110987</v>
      </c>
      <c r="D30" s="148">
        <f t="shared" si="5"/>
        <v>1264.1360469859321</v>
      </c>
      <c r="E30" s="149">
        <v>0</v>
      </c>
      <c r="F30" s="148">
        <f t="shared" si="1"/>
        <v>1264.1360469859321</v>
      </c>
      <c r="G30" s="148">
        <f t="shared" si="2"/>
        <v>191.87209902992026</v>
      </c>
      <c r="H30" s="148">
        <f t="shared" si="6"/>
        <v>1072.2639479560119</v>
      </c>
      <c r="I30" s="173">
        <f t="shared" si="3"/>
        <v>197764.54906207995</v>
      </c>
    </row>
    <row r="31" spans="1:9" s="141" customFormat="1" ht="12.75">
      <c r="A31" s="172">
        <v>13</v>
      </c>
      <c r="B31" s="147">
        <f t="shared" si="0"/>
        <v>39814</v>
      </c>
      <c r="C31" s="148">
        <f t="shared" si="4"/>
        <v>197764.54906207995</v>
      </c>
      <c r="D31" s="148">
        <f t="shared" si="5"/>
        <v>1264.1360469859321</v>
      </c>
      <c r="E31" s="149">
        <v>0</v>
      </c>
      <c r="F31" s="148">
        <f t="shared" si="1"/>
        <v>1264.1360469859321</v>
      </c>
      <c r="G31" s="148">
        <f t="shared" si="2"/>
        <v>192.91140623299907</v>
      </c>
      <c r="H31" s="148">
        <f t="shared" si="6"/>
        <v>1071.224640752933</v>
      </c>
      <c r="I31" s="173">
        <f t="shared" si="3"/>
        <v>197571.63765584695</v>
      </c>
    </row>
    <row r="32" spans="1:9" s="141" customFormat="1" ht="12.75">
      <c r="A32" s="172">
        <v>14</v>
      </c>
      <c r="B32" s="147">
        <f t="shared" si="0"/>
        <v>39845</v>
      </c>
      <c r="C32" s="148">
        <f t="shared" si="4"/>
        <v>197571.63765584695</v>
      </c>
      <c r="D32" s="148">
        <f t="shared" si="5"/>
        <v>1264.1360469859321</v>
      </c>
      <c r="E32" s="149">
        <v>0</v>
      </c>
      <c r="F32" s="148">
        <f t="shared" si="1"/>
        <v>1264.1360469859321</v>
      </c>
      <c r="G32" s="148">
        <f t="shared" si="2"/>
        <v>193.95634301676114</v>
      </c>
      <c r="H32" s="148">
        <f t="shared" si="6"/>
        <v>1070.179703969171</v>
      </c>
      <c r="I32" s="173">
        <f t="shared" si="3"/>
        <v>197377.6813128302</v>
      </c>
    </row>
    <row r="33" spans="1:9" s="141" customFormat="1" ht="12.75">
      <c r="A33" s="172">
        <v>15</v>
      </c>
      <c r="B33" s="147">
        <f t="shared" si="0"/>
        <v>39873</v>
      </c>
      <c r="C33" s="148">
        <f t="shared" si="4"/>
        <v>197377.6813128302</v>
      </c>
      <c r="D33" s="148">
        <f t="shared" si="5"/>
        <v>1264.1360469859321</v>
      </c>
      <c r="E33" s="149">
        <v>0</v>
      </c>
      <c r="F33" s="148">
        <f t="shared" si="1"/>
        <v>1264.1360469859321</v>
      </c>
      <c r="G33" s="148">
        <f t="shared" si="2"/>
        <v>195.0069398747687</v>
      </c>
      <c r="H33" s="148">
        <f t="shared" si="6"/>
        <v>1069.1291071111634</v>
      </c>
      <c r="I33" s="173">
        <f t="shared" si="3"/>
        <v>197182.67437295543</v>
      </c>
    </row>
    <row r="34" spans="1:9" s="141" customFormat="1" ht="12.75">
      <c r="A34" s="172">
        <v>16</v>
      </c>
      <c r="B34" s="147">
        <f t="shared" si="0"/>
        <v>39904</v>
      </c>
      <c r="C34" s="148">
        <f t="shared" si="4"/>
        <v>197182.67437295543</v>
      </c>
      <c r="D34" s="148">
        <f t="shared" si="5"/>
        <v>1264.1360469859321</v>
      </c>
      <c r="E34" s="149">
        <v>0</v>
      </c>
      <c r="F34" s="148">
        <f t="shared" si="1"/>
        <v>1264.1360469859321</v>
      </c>
      <c r="G34" s="148">
        <f t="shared" si="2"/>
        <v>196.06322746575688</v>
      </c>
      <c r="H34" s="148">
        <f t="shared" si="6"/>
        <v>1068.0728195201752</v>
      </c>
      <c r="I34" s="173">
        <f t="shared" si="3"/>
        <v>196986.61114548967</v>
      </c>
    </row>
    <row r="35" spans="1:9" s="141" customFormat="1" ht="12.75">
      <c r="A35" s="172">
        <v>17</v>
      </c>
      <c r="B35" s="147">
        <f t="shared" si="0"/>
        <v>39934</v>
      </c>
      <c r="C35" s="148">
        <f t="shared" si="4"/>
        <v>196986.61114548967</v>
      </c>
      <c r="D35" s="148">
        <f t="shared" si="5"/>
        <v>1264.1360469859321</v>
      </c>
      <c r="E35" s="149">
        <v>0</v>
      </c>
      <c r="F35" s="148">
        <f t="shared" si="1"/>
        <v>1264.1360469859321</v>
      </c>
      <c r="G35" s="148">
        <f t="shared" si="2"/>
        <v>197.12523661452974</v>
      </c>
      <c r="H35" s="148">
        <f t="shared" si="6"/>
        <v>1067.0108103714024</v>
      </c>
      <c r="I35" s="173">
        <f t="shared" si="3"/>
        <v>196789.48590887515</v>
      </c>
    </row>
    <row r="36" spans="1:9" s="141" customFormat="1" ht="12.75">
      <c r="A36" s="172">
        <v>18</v>
      </c>
      <c r="B36" s="147">
        <f t="shared" si="0"/>
        <v>39965</v>
      </c>
      <c r="C36" s="148">
        <f t="shared" si="4"/>
        <v>196789.48590887515</v>
      </c>
      <c r="D36" s="148">
        <f t="shared" si="5"/>
        <v>1264.1360469859321</v>
      </c>
      <c r="E36" s="149">
        <v>0</v>
      </c>
      <c r="F36" s="148">
        <f t="shared" si="1"/>
        <v>1264.1360469859321</v>
      </c>
      <c r="G36" s="148">
        <f t="shared" si="2"/>
        <v>198.19299831285844</v>
      </c>
      <c r="H36" s="148">
        <f t="shared" si="6"/>
        <v>1065.9430486730737</v>
      </c>
      <c r="I36" s="173">
        <f t="shared" si="3"/>
        <v>196591.2929105623</v>
      </c>
    </row>
    <row r="37" spans="1:9" s="141" customFormat="1" ht="12.75">
      <c r="A37" s="172">
        <v>19</v>
      </c>
      <c r="B37" s="147">
        <f t="shared" si="0"/>
        <v>39995</v>
      </c>
      <c r="C37" s="148">
        <f t="shared" si="4"/>
        <v>196591.2929105623</v>
      </c>
      <c r="D37" s="148">
        <f t="shared" si="5"/>
        <v>1264.1360469859321</v>
      </c>
      <c r="E37" s="149">
        <v>0</v>
      </c>
      <c r="F37" s="148">
        <f t="shared" si="1"/>
        <v>1264.1360469859321</v>
      </c>
      <c r="G37" s="148">
        <f t="shared" si="2"/>
        <v>199.26654372038638</v>
      </c>
      <c r="H37" s="148">
        <f t="shared" si="6"/>
        <v>1064.8695032655457</v>
      </c>
      <c r="I37" s="173">
        <f t="shared" si="3"/>
        <v>196392.02636684192</v>
      </c>
    </row>
    <row r="38" spans="1:9" s="141" customFormat="1" ht="12.75">
      <c r="A38" s="172">
        <v>20</v>
      </c>
      <c r="B38" s="147">
        <f t="shared" si="0"/>
        <v>40026</v>
      </c>
      <c r="C38" s="148">
        <f t="shared" si="4"/>
        <v>196392.02636684192</v>
      </c>
      <c r="D38" s="148">
        <f t="shared" si="5"/>
        <v>1264.1360469859321</v>
      </c>
      <c r="E38" s="149">
        <v>0</v>
      </c>
      <c r="F38" s="148">
        <f t="shared" si="1"/>
        <v>1264.1360469859321</v>
      </c>
      <c r="G38" s="148">
        <f t="shared" si="2"/>
        <v>200.3459041655383</v>
      </c>
      <c r="H38" s="148">
        <f t="shared" si="6"/>
        <v>1063.7901428203938</v>
      </c>
      <c r="I38" s="173">
        <f t="shared" si="3"/>
        <v>196191.6804626764</v>
      </c>
    </row>
    <row r="39" spans="1:9" s="141" customFormat="1" ht="12.75">
      <c r="A39" s="172">
        <v>21</v>
      </c>
      <c r="B39" s="147">
        <f t="shared" si="0"/>
        <v>40057</v>
      </c>
      <c r="C39" s="148">
        <f t="shared" si="4"/>
        <v>196191.6804626764</v>
      </c>
      <c r="D39" s="148">
        <f t="shared" si="5"/>
        <v>1264.1360469859321</v>
      </c>
      <c r="E39" s="149">
        <v>0</v>
      </c>
      <c r="F39" s="148">
        <f t="shared" si="1"/>
        <v>1264.1360469859321</v>
      </c>
      <c r="G39" s="148">
        <f t="shared" si="2"/>
        <v>201.4311111464349</v>
      </c>
      <c r="H39" s="148">
        <f t="shared" si="6"/>
        <v>1062.7049358394972</v>
      </c>
      <c r="I39" s="173">
        <f t="shared" si="3"/>
        <v>195990.24935152996</v>
      </c>
    </row>
    <row r="40" spans="1:9" s="141" customFormat="1" ht="12.75">
      <c r="A40" s="172">
        <v>22</v>
      </c>
      <c r="B40" s="147">
        <f t="shared" si="0"/>
        <v>40087</v>
      </c>
      <c r="C40" s="148">
        <f t="shared" si="4"/>
        <v>195990.24935152996</v>
      </c>
      <c r="D40" s="148">
        <f t="shared" si="5"/>
        <v>1264.1360469859321</v>
      </c>
      <c r="E40" s="149">
        <v>0</v>
      </c>
      <c r="F40" s="148">
        <f t="shared" si="1"/>
        <v>1264.1360469859321</v>
      </c>
      <c r="G40" s="148">
        <f t="shared" si="2"/>
        <v>202.52219633181153</v>
      </c>
      <c r="H40" s="148">
        <f t="shared" si="6"/>
        <v>1061.6138506541206</v>
      </c>
      <c r="I40" s="173">
        <f t="shared" si="3"/>
        <v>195787.72715519814</v>
      </c>
    </row>
    <row r="41" spans="1:9" s="141" customFormat="1" ht="12.75">
      <c r="A41" s="172">
        <v>23</v>
      </c>
      <c r="B41" s="147">
        <f t="shared" si="0"/>
        <v>40118</v>
      </c>
      <c r="C41" s="148">
        <f t="shared" si="4"/>
        <v>195787.72715519814</v>
      </c>
      <c r="D41" s="148">
        <f t="shared" si="5"/>
        <v>1264.1360469859321</v>
      </c>
      <c r="E41" s="149">
        <v>0</v>
      </c>
      <c r="F41" s="148">
        <f t="shared" si="1"/>
        <v>1264.1360469859321</v>
      </c>
      <c r="G41" s="148">
        <f t="shared" si="2"/>
        <v>203.61919156194222</v>
      </c>
      <c r="H41" s="148">
        <f t="shared" si="6"/>
        <v>1060.51685542399</v>
      </c>
      <c r="I41" s="173">
        <f t="shared" si="3"/>
        <v>195584.1079636362</v>
      </c>
    </row>
    <row r="42" spans="1:9" s="141" customFormat="1" ht="12.75">
      <c r="A42" s="172">
        <v>24</v>
      </c>
      <c r="B42" s="147">
        <f t="shared" si="0"/>
        <v>40148</v>
      </c>
      <c r="C42" s="148">
        <f t="shared" si="4"/>
        <v>195584.1079636362</v>
      </c>
      <c r="D42" s="148">
        <f t="shared" si="5"/>
        <v>1264.1360469859321</v>
      </c>
      <c r="E42" s="149">
        <v>0</v>
      </c>
      <c r="F42" s="148">
        <f t="shared" si="1"/>
        <v>1264.1360469859321</v>
      </c>
      <c r="G42" s="148">
        <f t="shared" si="2"/>
        <v>204.72212884956934</v>
      </c>
      <c r="H42" s="148">
        <f t="shared" si="6"/>
        <v>1059.4139181363628</v>
      </c>
      <c r="I42" s="173">
        <f t="shared" si="3"/>
        <v>195379.38583478663</v>
      </c>
    </row>
    <row r="43" spans="1:9" s="141" customFormat="1" ht="12.75">
      <c r="A43" s="172">
        <v>25</v>
      </c>
      <c r="B43" s="147">
        <f t="shared" si="0"/>
        <v>40179</v>
      </c>
      <c r="C43" s="148">
        <f t="shared" si="4"/>
        <v>195379.38583478663</v>
      </c>
      <c r="D43" s="148">
        <f t="shared" si="5"/>
        <v>1264.1360469859321</v>
      </c>
      <c r="E43" s="149">
        <v>0</v>
      </c>
      <c r="F43" s="148">
        <f t="shared" si="1"/>
        <v>1264.1360469859321</v>
      </c>
      <c r="G43" s="148">
        <f t="shared" si="2"/>
        <v>205.83104038083775</v>
      </c>
      <c r="H43" s="148">
        <f t="shared" si="6"/>
        <v>1058.3050066050944</v>
      </c>
      <c r="I43" s="173">
        <f t="shared" si="3"/>
        <v>195173.5547944058</v>
      </c>
    </row>
    <row r="44" spans="1:9" s="141" customFormat="1" ht="12.75">
      <c r="A44" s="172">
        <v>26</v>
      </c>
      <c r="B44" s="147">
        <f t="shared" si="0"/>
        <v>40210</v>
      </c>
      <c r="C44" s="148">
        <f t="shared" si="4"/>
        <v>195173.5547944058</v>
      </c>
      <c r="D44" s="148">
        <f t="shared" si="5"/>
        <v>1264.1360469859321</v>
      </c>
      <c r="E44" s="149">
        <v>0</v>
      </c>
      <c r="F44" s="148">
        <f t="shared" si="1"/>
        <v>1264.1360469859321</v>
      </c>
      <c r="G44" s="148">
        <f t="shared" si="2"/>
        <v>206.945958516234</v>
      </c>
      <c r="H44" s="148">
        <f t="shared" si="6"/>
        <v>1057.1900884696981</v>
      </c>
      <c r="I44" s="173">
        <f t="shared" si="3"/>
        <v>194966.60883588955</v>
      </c>
    </row>
    <row r="45" spans="1:9" s="141" customFormat="1" ht="12.75">
      <c r="A45" s="172">
        <v>27</v>
      </c>
      <c r="B45" s="147">
        <f t="shared" si="0"/>
        <v>40238</v>
      </c>
      <c r="C45" s="148">
        <f t="shared" si="4"/>
        <v>194966.60883588955</v>
      </c>
      <c r="D45" s="148">
        <f t="shared" si="5"/>
        <v>1264.1360469859321</v>
      </c>
      <c r="E45" s="149">
        <v>0</v>
      </c>
      <c r="F45" s="148">
        <f t="shared" si="1"/>
        <v>1264.1360469859321</v>
      </c>
      <c r="G45" s="148">
        <f t="shared" si="2"/>
        <v>208.0669157915304</v>
      </c>
      <c r="H45" s="148">
        <f t="shared" si="6"/>
        <v>1056.0691311944017</v>
      </c>
      <c r="I45" s="173">
        <f t="shared" si="3"/>
        <v>194758.541920098</v>
      </c>
    </row>
    <row r="46" spans="1:9" s="141" customFormat="1" ht="12.75">
      <c r="A46" s="172">
        <v>28</v>
      </c>
      <c r="B46" s="147">
        <f t="shared" si="0"/>
        <v>40269</v>
      </c>
      <c r="C46" s="148">
        <f t="shared" si="4"/>
        <v>194758.541920098</v>
      </c>
      <c r="D46" s="148">
        <f t="shared" si="5"/>
        <v>1264.1360469859321</v>
      </c>
      <c r="E46" s="149">
        <v>0</v>
      </c>
      <c r="F46" s="148">
        <f t="shared" si="1"/>
        <v>1264.1360469859321</v>
      </c>
      <c r="G46" s="148">
        <f t="shared" si="2"/>
        <v>209.1939449187346</v>
      </c>
      <c r="H46" s="148">
        <f t="shared" si="6"/>
        <v>1054.9421020671975</v>
      </c>
      <c r="I46" s="173">
        <f t="shared" si="3"/>
        <v>194549.34797517926</v>
      </c>
    </row>
    <row r="47" spans="1:9" s="141" customFormat="1" ht="12.75">
      <c r="A47" s="172">
        <v>29</v>
      </c>
      <c r="B47" s="147">
        <f t="shared" si="0"/>
        <v>40299</v>
      </c>
      <c r="C47" s="148">
        <f t="shared" si="4"/>
        <v>194549.34797517926</v>
      </c>
      <c r="D47" s="148">
        <f t="shared" si="5"/>
        <v>1264.1360469859321</v>
      </c>
      <c r="E47" s="149">
        <v>0</v>
      </c>
      <c r="F47" s="148">
        <f t="shared" si="1"/>
        <v>1264.1360469859321</v>
      </c>
      <c r="G47" s="148">
        <f t="shared" si="2"/>
        <v>210.32707878704446</v>
      </c>
      <c r="H47" s="148">
        <f t="shared" si="6"/>
        <v>1053.8089681988877</v>
      </c>
      <c r="I47" s="173">
        <f t="shared" si="3"/>
        <v>194339.0208963922</v>
      </c>
    </row>
    <row r="48" spans="1:9" s="141" customFormat="1" ht="12.75">
      <c r="A48" s="172">
        <v>30</v>
      </c>
      <c r="B48" s="147">
        <f t="shared" si="0"/>
        <v>40330</v>
      </c>
      <c r="C48" s="148">
        <f t="shared" si="4"/>
        <v>194339.0208963922</v>
      </c>
      <c r="D48" s="148">
        <f t="shared" si="5"/>
        <v>1264.1360469859321</v>
      </c>
      <c r="E48" s="149">
        <v>0</v>
      </c>
      <c r="F48" s="148">
        <f t="shared" si="1"/>
        <v>1264.1360469859321</v>
      </c>
      <c r="G48" s="148">
        <f t="shared" si="2"/>
        <v>211.46635046380766</v>
      </c>
      <c r="H48" s="148">
        <f t="shared" si="6"/>
        <v>1052.6696965221245</v>
      </c>
      <c r="I48" s="173">
        <f t="shared" si="3"/>
        <v>194127.5545459284</v>
      </c>
    </row>
    <row r="49" spans="1:9" s="141" customFormat="1" ht="12.75">
      <c r="A49" s="172">
        <v>31</v>
      </c>
      <c r="B49" s="147">
        <f t="shared" si="0"/>
        <v>40360</v>
      </c>
      <c r="C49" s="148">
        <f t="shared" si="4"/>
        <v>194127.5545459284</v>
      </c>
      <c r="D49" s="148">
        <f t="shared" si="5"/>
        <v>1264.1360469859321</v>
      </c>
      <c r="E49" s="149">
        <v>0</v>
      </c>
      <c r="F49" s="148">
        <f t="shared" si="1"/>
        <v>1264.1360469859321</v>
      </c>
      <c r="G49" s="148">
        <f t="shared" si="2"/>
        <v>212.6117931954866</v>
      </c>
      <c r="H49" s="148">
        <f t="shared" si="6"/>
        <v>1051.5242537904455</v>
      </c>
      <c r="I49" s="173">
        <f t="shared" si="3"/>
        <v>193914.94275273292</v>
      </c>
    </row>
    <row r="50" spans="1:9" s="141" customFormat="1" ht="12.75">
      <c r="A50" s="172">
        <v>32</v>
      </c>
      <c r="B50" s="147">
        <f t="shared" si="0"/>
        <v>40391</v>
      </c>
      <c r="C50" s="148">
        <f t="shared" si="4"/>
        <v>193914.94275273292</v>
      </c>
      <c r="D50" s="148">
        <f t="shared" si="5"/>
        <v>1264.1360469859321</v>
      </c>
      <c r="E50" s="149">
        <v>0</v>
      </c>
      <c r="F50" s="148">
        <f t="shared" si="1"/>
        <v>1264.1360469859321</v>
      </c>
      <c r="G50" s="148">
        <f t="shared" si="2"/>
        <v>213.76344040862887</v>
      </c>
      <c r="H50" s="148">
        <f t="shared" si="6"/>
        <v>1050.3726065773033</v>
      </c>
      <c r="I50" s="173">
        <f t="shared" si="3"/>
        <v>193701.1793123243</v>
      </c>
    </row>
    <row r="51" spans="1:9" s="141" customFormat="1" ht="12.75">
      <c r="A51" s="172">
        <v>33</v>
      </c>
      <c r="B51" s="147">
        <f t="shared" si="0"/>
        <v>40422</v>
      </c>
      <c r="C51" s="148">
        <f t="shared" si="4"/>
        <v>193701.1793123243</v>
      </c>
      <c r="D51" s="148">
        <f t="shared" si="5"/>
        <v>1264.1360469859321</v>
      </c>
      <c r="E51" s="149">
        <v>0</v>
      </c>
      <c r="F51" s="148">
        <f t="shared" si="1"/>
        <v>1264.1360469859321</v>
      </c>
      <c r="G51" s="148">
        <f t="shared" si="2"/>
        <v>214.9213257108422</v>
      </c>
      <c r="H51" s="148">
        <f t="shared" si="6"/>
        <v>1049.21472127509</v>
      </c>
      <c r="I51" s="173">
        <f t="shared" si="3"/>
        <v>193486.25798661346</v>
      </c>
    </row>
    <row r="52" spans="1:9" s="141" customFormat="1" ht="12.75">
      <c r="A52" s="172">
        <v>34</v>
      </c>
      <c r="B52" s="147">
        <f t="shared" si="0"/>
        <v>40452</v>
      </c>
      <c r="C52" s="148">
        <f t="shared" si="4"/>
        <v>193486.25798661346</v>
      </c>
      <c r="D52" s="148">
        <f t="shared" si="5"/>
        <v>1264.1360469859321</v>
      </c>
      <c r="E52" s="149">
        <v>0</v>
      </c>
      <c r="F52" s="148">
        <f t="shared" si="1"/>
        <v>1264.1360469859321</v>
      </c>
      <c r="G52" s="148">
        <f t="shared" si="2"/>
        <v>216.08548289177588</v>
      </c>
      <c r="H52" s="148">
        <f t="shared" si="6"/>
        <v>1048.0505640941562</v>
      </c>
      <c r="I52" s="173">
        <f t="shared" si="3"/>
        <v>193270.1725037217</v>
      </c>
    </row>
    <row r="53" spans="1:9" s="141" customFormat="1" ht="12.75">
      <c r="A53" s="172">
        <v>35</v>
      </c>
      <c r="B53" s="147">
        <f t="shared" si="0"/>
        <v>40483</v>
      </c>
      <c r="C53" s="148">
        <f t="shared" si="4"/>
        <v>193270.1725037217</v>
      </c>
      <c r="D53" s="148">
        <f t="shared" si="5"/>
        <v>1264.1360469859321</v>
      </c>
      <c r="E53" s="149">
        <v>0</v>
      </c>
      <c r="F53" s="148">
        <f t="shared" si="1"/>
        <v>1264.1360469859321</v>
      </c>
      <c r="G53" s="148">
        <f t="shared" si="2"/>
        <v>217.2559459241063</v>
      </c>
      <c r="H53" s="148">
        <f t="shared" si="6"/>
        <v>1046.8801010618258</v>
      </c>
      <c r="I53" s="173">
        <f t="shared" si="3"/>
        <v>193052.91655779758</v>
      </c>
    </row>
    <row r="54" spans="1:9" s="141" customFormat="1" ht="12.75">
      <c r="A54" s="172">
        <v>36</v>
      </c>
      <c r="B54" s="147">
        <f t="shared" si="0"/>
        <v>40513</v>
      </c>
      <c r="C54" s="148">
        <f t="shared" si="4"/>
        <v>193052.91655779758</v>
      </c>
      <c r="D54" s="148">
        <f t="shared" si="5"/>
        <v>1264.1360469859321</v>
      </c>
      <c r="E54" s="149">
        <v>0</v>
      </c>
      <c r="F54" s="148">
        <f t="shared" si="1"/>
        <v>1264.1360469859321</v>
      </c>
      <c r="G54" s="148">
        <f t="shared" si="2"/>
        <v>218.4327489645284</v>
      </c>
      <c r="H54" s="148">
        <f t="shared" si="6"/>
        <v>1045.7032980214037</v>
      </c>
      <c r="I54" s="173">
        <f t="shared" si="3"/>
        <v>192834.48380883306</v>
      </c>
    </row>
    <row r="55" spans="1:9" s="141" customFormat="1" ht="12.75">
      <c r="A55" s="172">
        <v>37</v>
      </c>
      <c r="B55" s="147">
        <f t="shared" si="0"/>
        <v>40544</v>
      </c>
      <c r="C55" s="148">
        <f t="shared" si="4"/>
        <v>192834.48380883306</v>
      </c>
      <c r="D55" s="148">
        <f t="shared" si="5"/>
        <v>1264.1360469859321</v>
      </c>
      <c r="E55" s="149">
        <v>0</v>
      </c>
      <c r="F55" s="148">
        <f t="shared" si="1"/>
        <v>1264.1360469859321</v>
      </c>
      <c r="G55" s="148">
        <f t="shared" si="2"/>
        <v>219.6159263547529</v>
      </c>
      <c r="H55" s="148">
        <f t="shared" si="6"/>
        <v>1044.5201206311792</v>
      </c>
      <c r="I55" s="173">
        <f t="shared" si="3"/>
        <v>192614.8678824783</v>
      </c>
    </row>
    <row r="56" spans="1:9" s="141" customFormat="1" ht="12.75">
      <c r="A56" s="172">
        <v>38</v>
      </c>
      <c r="B56" s="147">
        <f t="shared" si="0"/>
        <v>40575</v>
      </c>
      <c r="C56" s="148">
        <f t="shared" si="4"/>
        <v>192614.8678824783</v>
      </c>
      <c r="D56" s="148">
        <f t="shared" si="5"/>
        <v>1264.1360469859321</v>
      </c>
      <c r="E56" s="149">
        <v>0</v>
      </c>
      <c r="F56" s="148">
        <f t="shared" si="1"/>
        <v>1264.1360469859321</v>
      </c>
      <c r="G56" s="148">
        <f t="shared" si="2"/>
        <v>220.80551262250788</v>
      </c>
      <c r="H56" s="148">
        <f t="shared" si="6"/>
        <v>1043.3305343634242</v>
      </c>
      <c r="I56" s="173">
        <f t="shared" si="3"/>
        <v>192394.06236985582</v>
      </c>
    </row>
    <row r="57" spans="1:9" s="141" customFormat="1" ht="12.75">
      <c r="A57" s="172">
        <v>39</v>
      </c>
      <c r="B57" s="147">
        <f t="shared" si="0"/>
        <v>40603</v>
      </c>
      <c r="C57" s="148">
        <f t="shared" si="4"/>
        <v>192394.06236985582</v>
      </c>
      <c r="D57" s="148">
        <f t="shared" si="5"/>
        <v>1264.1360469859321</v>
      </c>
      <c r="E57" s="149">
        <v>0</v>
      </c>
      <c r="F57" s="148">
        <f t="shared" si="1"/>
        <v>1264.1360469859321</v>
      </c>
      <c r="G57" s="148">
        <f t="shared" si="2"/>
        <v>222.00154248254648</v>
      </c>
      <c r="H57" s="148">
        <f t="shared" si="6"/>
        <v>1042.1345045033856</v>
      </c>
      <c r="I57" s="173">
        <f t="shared" si="3"/>
        <v>192172.06082737327</v>
      </c>
    </row>
    <row r="58" spans="1:9" s="141" customFormat="1" ht="12.75">
      <c r="A58" s="172">
        <v>40</v>
      </c>
      <c r="B58" s="147">
        <f t="shared" si="0"/>
        <v>40634</v>
      </c>
      <c r="C58" s="148">
        <f t="shared" si="4"/>
        <v>192172.06082737327</v>
      </c>
      <c r="D58" s="148">
        <f t="shared" si="5"/>
        <v>1264.1360469859321</v>
      </c>
      <c r="E58" s="149">
        <v>0</v>
      </c>
      <c r="F58" s="148">
        <f t="shared" si="1"/>
        <v>1264.1360469859321</v>
      </c>
      <c r="G58" s="148">
        <f t="shared" si="2"/>
        <v>223.20405083766036</v>
      </c>
      <c r="H58" s="148">
        <f t="shared" si="6"/>
        <v>1040.9319961482718</v>
      </c>
      <c r="I58" s="173">
        <f t="shared" si="3"/>
        <v>191948.8567765356</v>
      </c>
    </row>
    <row r="59" spans="1:9" s="141" customFormat="1" ht="12.75">
      <c r="A59" s="172">
        <v>41</v>
      </c>
      <c r="B59" s="147">
        <f t="shared" si="0"/>
        <v>40664</v>
      </c>
      <c r="C59" s="148">
        <f t="shared" si="4"/>
        <v>191948.8567765356</v>
      </c>
      <c r="D59" s="148">
        <f t="shared" si="5"/>
        <v>1264.1360469859321</v>
      </c>
      <c r="E59" s="149">
        <v>0</v>
      </c>
      <c r="F59" s="148">
        <f t="shared" si="1"/>
        <v>1264.1360469859321</v>
      </c>
      <c r="G59" s="148">
        <f t="shared" si="2"/>
        <v>224.4130727796976</v>
      </c>
      <c r="H59" s="148">
        <f t="shared" si="6"/>
        <v>1039.7229742062345</v>
      </c>
      <c r="I59" s="173">
        <f t="shared" si="3"/>
        <v>191724.4437037559</v>
      </c>
    </row>
    <row r="60" spans="1:9" s="141" customFormat="1" ht="12.75">
      <c r="A60" s="172">
        <v>42</v>
      </c>
      <c r="B60" s="147">
        <f t="shared" si="0"/>
        <v>40695</v>
      </c>
      <c r="C60" s="148">
        <f t="shared" si="4"/>
        <v>191724.4437037559</v>
      </c>
      <c r="D60" s="148">
        <f t="shared" si="5"/>
        <v>1264.1360469859321</v>
      </c>
      <c r="E60" s="149">
        <v>0</v>
      </c>
      <c r="F60" s="148">
        <f t="shared" si="1"/>
        <v>1264.1360469859321</v>
      </c>
      <c r="G60" s="148">
        <f t="shared" si="2"/>
        <v>225.62864359058767</v>
      </c>
      <c r="H60" s="148">
        <f t="shared" si="6"/>
        <v>1038.5074033953445</v>
      </c>
      <c r="I60" s="173">
        <f t="shared" si="3"/>
        <v>191498.81506016533</v>
      </c>
    </row>
    <row r="61" spans="1:9" s="141" customFormat="1" ht="12.75">
      <c r="A61" s="172">
        <v>43</v>
      </c>
      <c r="B61" s="147">
        <f t="shared" si="0"/>
        <v>40725</v>
      </c>
      <c r="C61" s="148">
        <f t="shared" si="4"/>
        <v>191498.81506016533</v>
      </c>
      <c r="D61" s="148">
        <f t="shared" si="5"/>
        <v>1264.1360469859321</v>
      </c>
      <c r="E61" s="149">
        <v>0</v>
      </c>
      <c r="F61" s="148">
        <f t="shared" si="1"/>
        <v>1264.1360469859321</v>
      </c>
      <c r="G61" s="148">
        <f t="shared" si="2"/>
        <v>226.85079874336998</v>
      </c>
      <c r="H61" s="148">
        <f t="shared" si="6"/>
        <v>1037.2852482425621</v>
      </c>
      <c r="I61" s="173">
        <f t="shared" si="3"/>
        <v>191271.96426142196</v>
      </c>
    </row>
    <row r="62" spans="1:9" s="141" customFormat="1" ht="12.75">
      <c r="A62" s="172">
        <v>44</v>
      </c>
      <c r="B62" s="147">
        <f t="shared" si="0"/>
        <v>40756</v>
      </c>
      <c r="C62" s="148">
        <f t="shared" si="4"/>
        <v>191271.96426142196</v>
      </c>
      <c r="D62" s="148">
        <f t="shared" si="5"/>
        <v>1264.1360469859321</v>
      </c>
      <c r="E62" s="149">
        <v>0</v>
      </c>
      <c r="F62" s="148">
        <f t="shared" si="1"/>
        <v>1264.1360469859321</v>
      </c>
      <c r="G62" s="148">
        <f t="shared" si="2"/>
        <v>228.07957390322986</v>
      </c>
      <c r="H62" s="148">
        <f t="shared" si="6"/>
        <v>1036.0564730827023</v>
      </c>
      <c r="I62" s="173">
        <f t="shared" si="3"/>
        <v>191043.88468751873</v>
      </c>
    </row>
    <row r="63" spans="1:9" s="141" customFormat="1" ht="12.75">
      <c r="A63" s="172">
        <v>45</v>
      </c>
      <c r="B63" s="147">
        <f t="shared" si="0"/>
        <v>40787</v>
      </c>
      <c r="C63" s="148">
        <f t="shared" si="4"/>
        <v>191043.88468751873</v>
      </c>
      <c r="D63" s="148">
        <f t="shared" si="5"/>
        <v>1264.1360469859321</v>
      </c>
      <c r="E63" s="149">
        <v>0</v>
      </c>
      <c r="F63" s="148">
        <f t="shared" si="1"/>
        <v>1264.1360469859321</v>
      </c>
      <c r="G63" s="148">
        <f t="shared" si="2"/>
        <v>229.3150049285391</v>
      </c>
      <c r="H63" s="148">
        <f t="shared" si="6"/>
        <v>1034.821042057393</v>
      </c>
      <c r="I63" s="173">
        <f t="shared" si="3"/>
        <v>190814.5696825902</v>
      </c>
    </row>
    <row r="64" spans="1:9" s="141" customFormat="1" ht="12.75">
      <c r="A64" s="172">
        <v>46</v>
      </c>
      <c r="B64" s="147">
        <f t="shared" si="0"/>
        <v>40817</v>
      </c>
      <c r="C64" s="148">
        <f t="shared" si="4"/>
        <v>190814.5696825902</v>
      </c>
      <c r="D64" s="148">
        <f t="shared" si="5"/>
        <v>1264.1360469859321</v>
      </c>
      <c r="E64" s="149">
        <v>0</v>
      </c>
      <c r="F64" s="148">
        <f t="shared" si="1"/>
        <v>1264.1360469859321</v>
      </c>
      <c r="G64" s="148">
        <f t="shared" si="2"/>
        <v>230.5571278719019</v>
      </c>
      <c r="H64" s="148">
        <f t="shared" si="6"/>
        <v>1033.5789191140302</v>
      </c>
      <c r="I64" s="173">
        <f t="shared" si="3"/>
        <v>190584.0125547183</v>
      </c>
    </row>
    <row r="65" spans="1:9" s="141" customFormat="1" ht="12.75">
      <c r="A65" s="172">
        <v>47</v>
      </c>
      <c r="B65" s="147">
        <f t="shared" si="0"/>
        <v>40848</v>
      </c>
      <c r="C65" s="148">
        <f t="shared" si="4"/>
        <v>190584.0125547183</v>
      </c>
      <c r="D65" s="148">
        <f t="shared" si="5"/>
        <v>1264.1360469859321</v>
      </c>
      <c r="E65" s="149">
        <v>0</v>
      </c>
      <c r="F65" s="148">
        <f t="shared" si="1"/>
        <v>1264.1360469859321</v>
      </c>
      <c r="G65" s="148">
        <f t="shared" si="2"/>
        <v>231.805978981208</v>
      </c>
      <c r="H65" s="148">
        <f t="shared" si="6"/>
        <v>1032.3300680047241</v>
      </c>
      <c r="I65" s="173">
        <f t="shared" si="3"/>
        <v>190352.2065757371</v>
      </c>
    </row>
    <row r="66" spans="1:9" s="141" customFormat="1" ht="12.75">
      <c r="A66" s="172">
        <v>48</v>
      </c>
      <c r="B66" s="147">
        <f t="shared" si="0"/>
        <v>40878</v>
      </c>
      <c r="C66" s="148">
        <f t="shared" si="4"/>
        <v>190352.2065757371</v>
      </c>
      <c r="D66" s="148">
        <f t="shared" si="5"/>
        <v>1264.1360469859321</v>
      </c>
      <c r="E66" s="149">
        <v>0</v>
      </c>
      <c r="F66" s="148">
        <f t="shared" si="1"/>
        <v>1264.1360469859321</v>
      </c>
      <c r="G66" s="148">
        <f t="shared" si="2"/>
        <v>233.0615947006895</v>
      </c>
      <c r="H66" s="148">
        <f t="shared" si="6"/>
        <v>1031.0744522852426</v>
      </c>
      <c r="I66" s="173">
        <f t="shared" si="3"/>
        <v>190119.1449810364</v>
      </c>
    </row>
    <row r="67" spans="1:9" s="141" customFormat="1" ht="12.75">
      <c r="A67" s="172">
        <v>49</v>
      </c>
      <c r="B67" s="147">
        <f t="shared" si="0"/>
        <v>40909</v>
      </c>
      <c r="C67" s="148">
        <f t="shared" si="4"/>
        <v>190119.1449810364</v>
      </c>
      <c r="D67" s="148">
        <f t="shared" si="5"/>
        <v>1264.1360469859321</v>
      </c>
      <c r="E67" s="149">
        <v>0</v>
      </c>
      <c r="F67" s="148">
        <f t="shared" si="1"/>
        <v>1264.1360469859321</v>
      </c>
      <c r="G67" s="148">
        <f t="shared" si="2"/>
        <v>234.32401167198486</v>
      </c>
      <c r="H67" s="148">
        <f t="shared" si="6"/>
        <v>1029.8120353139473</v>
      </c>
      <c r="I67" s="173">
        <f t="shared" si="3"/>
        <v>189884.8209693644</v>
      </c>
    </row>
    <row r="68" spans="1:9" s="141" customFormat="1" ht="12.75">
      <c r="A68" s="172">
        <v>50</v>
      </c>
      <c r="B68" s="147">
        <f t="shared" si="0"/>
        <v>40940</v>
      </c>
      <c r="C68" s="148">
        <f t="shared" si="4"/>
        <v>189884.8209693644</v>
      </c>
      <c r="D68" s="148">
        <f t="shared" si="5"/>
        <v>1264.1360469859321</v>
      </c>
      <c r="E68" s="149">
        <v>0</v>
      </c>
      <c r="F68" s="148">
        <f t="shared" si="1"/>
        <v>1264.1360469859321</v>
      </c>
      <c r="G68" s="148">
        <f t="shared" si="2"/>
        <v>235.59326673520832</v>
      </c>
      <c r="H68" s="148">
        <f t="shared" si="6"/>
        <v>1028.5427802507238</v>
      </c>
      <c r="I68" s="173">
        <f t="shared" si="3"/>
        <v>189649.2277026292</v>
      </c>
    </row>
    <row r="69" spans="1:9" s="141" customFormat="1" ht="12.75">
      <c r="A69" s="172">
        <v>51</v>
      </c>
      <c r="B69" s="147">
        <f t="shared" si="0"/>
        <v>40969</v>
      </c>
      <c r="C69" s="148">
        <f t="shared" si="4"/>
        <v>189649.2277026292</v>
      </c>
      <c r="D69" s="148">
        <f t="shared" si="5"/>
        <v>1264.1360469859321</v>
      </c>
      <c r="E69" s="149">
        <v>0</v>
      </c>
      <c r="F69" s="148">
        <f t="shared" si="1"/>
        <v>1264.1360469859321</v>
      </c>
      <c r="G69" s="148">
        <f t="shared" si="2"/>
        <v>236.86939693002387</v>
      </c>
      <c r="H69" s="148">
        <f t="shared" si="6"/>
        <v>1027.2666500559083</v>
      </c>
      <c r="I69" s="173">
        <f t="shared" si="3"/>
        <v>189412.35830569916</v>
      </c>
    </row>
    <row r="70" spans="1:9" s="141" customFormat="1" ht="12.75">
      <c r="A70" s="172">
        <v>52</v>
      </c>
      <c r="B70" s="147">
        <f t="shared" si="0"/>
        <v>41000</v>
      </c>
      <c r="C70" s="148">
        <f t="shared" si="4"/>
        <v>189412.35830569916</v>
      </c>
      <c r="D70" s="148">
        <f t="shared" si="5"/>
        <v>1264.1360469859321</v>
      </c>
      <c r="E70" s="149">
        <v>0</v>
      </c>
      <c r="F70" s="148">
        <f t="shared" si="1"/>
        <v>1264.1360469859321</v>
      </c>
      <c r="G70" s="148">
        <f t="shared" si="2"/>
        <v>238.15243949672822</v>
      </c>
      <c r="H70" s="148">
        <f t="shared" si="6"/>
        <v>1025.983607489204</v>
      </c>
      <c r="I70" s="173">
        <f t="shared" si="3"/>
        <v>189174.20586620242</v>
      </c>
    </row>
    <row r="71" spans="1:9" s="141" customFormat="1" ht="12.75">
      <c r="A71" s="172">
        <v>53</v>
      </c>
      <c r="B71" s="147">
        <f t="shared" si="0"/>
        <v>41030</v>
      </c>
      <c r="C71" s="148">
        <f t="shared" si="4"/>
        <v>189174.20586620242</v>
      </c>
      <c r="D71" s="148">
        <f t="shared" si="5"/>
        <v>1264.1360469859321</v>
      </c>
      <c r="E71" s="149">
        <v>0</v>
      </c>
      <c r="F71" s="148">
        <f t="shared" si="1"/>
        <v>1264.1360469859321</v>
      </c>
      <c r="G71" s="148">
        <f t="shared" si="2"/>
        <v>239.4424318773356</v>
      </c>
      <c r="H71" s="148">
        <f t="shared" si="6"/>
        <v>1024.6936151085965</v>
      </c>
      <c r="I71" s="173">
        <f t="shared" si="3"/>
        <v>188934.76343432508</v>
      </c>
    </row>
    <row r="72" spans="1:9" s="141" customFormat="1" ht="12.75">
      <c r="A72" s="172">
        <v>54</v>
      </c>
      <c r="B72" s="147">
        <f t="shared" si="0"/>
        <v>41061</v>
      </c>
      <c r="C72" s="148">
        <f t="shared" si="4"/>
        <v>188934.76343432508</v>
      </c>
      <c r="D72" s="148">
        <f t="shared" si="5"/>
        <v>1264.1360469859321</v>
      </c>
      <c r="E72" s="149">
        <v>0</v>
      </c>
      <c r="F72" s="148">
        <f t="shared" si="1"/>
        <v>1264.1360469859321</v>
      </c>
      <c r="G72" s="148">
        <f t="shared" si="2"/>
        <v>240.73941171667116</v>
      </c>
      <c r="H72" s="148">
        <f t="shared" si="6"/>
        <v>1023.396635269261</v>
      </c>
      <c r="I72" s="173">
        <f t="shared" si="3"/>
        <v>188694.0240226084</v>
      </c>
    </row>
    <row r="73" spans="1:9" s="141" customFormat="1" ht="12.75">
      <c r="A73" s="172">
        <v>55</v>
      </c>
      <c r="B73" s="147">
        <f t="shared" si="0"/>
        <v>41091</v>
      </c>
      <c r="C73" s="148">
        <f t="shared" si="4"/>
        <v>188694.0240226084</v>
      </c>
      <c r="D73" s="148">
        <f t="shared" si="5"/>
        <v>1264.1360469859321</v>
      </c>
      <c r="E73" s="149">
        <v>0</v>
      </c>
      <c r="F73" s="148">
        <f t="shared" si="1"/>
        <v>1264.1360469859321</v>
      </c>
      <c r="G73" s="148">
        <f t="shared" si="2"/>
        <v>242.04341686346982</v>
      </c>
      <c r="H73" s="148">
        <f t="shared" si="6"/>
        <v>1022.0926301224623</v>
      </c>
      <c r="I73" s="173">
        <f t="shared" si="3"/>
        <v>188451.98060574493</v>
      </c>
    </row>
    <row r="74" spans="1:9" s="141" customFormat="1" ht="12.75">
      <c r="A74" s="172">
        <v>56</v>
      </c>
      <c r="B74" s="147">
        <f t="shared" si="0"/>
        <v>41122</v>
      </c>
      <c r="C74" s="148">
        <f t="shared" si="4"/>
        <v>188451.98060574493</v>
      </c>
      <c r="D74" s="148">
        <f t="shared" si="5"/>
        <v>1264.1360469859321</v>
      </c>
      <c r="E74" s="149">
        <v>0</v>
      </c>
      <c r="F74" s="148">
        <f t="shared" si="1"/>
        <v>1264.1360469859321</v>
      </c>
      <c r="G74" s="148">
        <f t="shared" si="2"/>
        <v>243.35448537148045</v>
      </c>
      <c r="H74" s="148">
        <f t="shared" si="6"/>
        <v>1020.7815616144517</v>
      </c>
      <c r="I74" s="173">
        <f t="shared" si="3"/>
        <v>188208.62612037346</v>
      </c>
    </row>
    <row r="75" spans="1:9" s="141" customFormat="1" ht="12.75">
      <c r="A75" s="172">
        <v>57</v>
      </c>
      <c r="B75" s="147">
        <f t="shared" si="0"/>
        <v>41153</v>
      </c>
      <c r="C75" s="148">
        <f t="shared" si="4"/>
        <v>188208.62612037346</v>
      </c>
      <c r="D75" s="148">
        <f t="shared" si="5"/>
        <v>1264.1360469859321</v>
      </c>
      <c r="E75" s="149">
        <v>0</v>
      </c>
      <c r="F75" s="148">
        <f t="shared" si="1"/>
        <v>1264.1360469859321</v>
      </c>
      <c r="G75" s="148">
        <f t="shared" si="2"/>
        <v>244.67265550057584</v>
      </c>
      <c r="H75" s="148">
        <f t="shared" si="6"/>
        <v>1019.4633914853563</v>
      </c>
      <c r="I75" s="173">
        <f t="shared" si="3"/>
        <v>187963.95346487287</v>
      </c>
    </row>
    <row r="76" spans="1:9" s="141" customFormat="1" ht="12.75">
      <c r="A76" s="172">
        <v>58</v>
      </c>
      <c r="B76" s="147">
        <f t="shared" si="0"/>
        <v>41183</v>
      </c>
      <c r="C76" s="148">
        <f t="shared" si="4"/>
        <v>187963.95346487287</v>
      </c>
      <c r="D76" s="148">
        <f t="shared" si="5"/>
        <v>1264.1360469859321</v>
      </c>
      <c r="E76" s="149">
        <v>0</v>
      </c>
      <c r="F76" s="148">
        <f t="shared" si="1"/>
        <v>1264.1360469859321</v>
      </c>
      <c r="G76" s="148">
        <f t="shared" si="2"/>
        <v>245.99796571787067</v>
      </c>
      <c r="H76" s="148">
        <f t="shared" si="6"/>
        <v>1018.1380812680615</v>
      </c>
      <c r="I76" s="173">
        <f t="shared" si="3"/>
        <v>187717.955499155</v>
      </c>
    </row>
    <row r="77" spans="1:9" s="141" customFormat="1" ht="12.75">
      <c r="A77" s="172">
        <v>59</v>
      </c>
      <c r="B77" s="147">
        <f t="shared" si="0"/>
        <v>41214</v>
      </c>
      <c r="C77" s="148">
        <f t="shared" si="4"/>
        <v>187717.955499155</v>
      </c>
      <c r="D77" s="148">
        <f t="shared" si="5"/>
        <v>1264.1360469859321</v>
      </c>
      <c r="E77" s="149">
        <v>0</v>
      </c>
      <c r="F77" s="148">
        <f t="shared" si="1"/>
        <v>1264.1360469859321</v>
      </c>
      <c r="G77" s="148">
        <f t="shared" si="2"/>
        <v>247.33045469884235</v>
      </c>
      <c r="H77" s="148">
        <f t="shared" si="6"/>
        <v>1016.8055922870898</v>
      </c>
      <c r="I77" s="173">
        <f t="shared" si="3"/>
        <v>187470.62504445616</v>
      </c>
    </row>
    <row r="78" spans="1:9" s="141" customFormat="1" ht="12.75">
      <c r="A78" s="172">
        <v>60</v>
      </c>
      <c r="B78" s="147">
        <f t="shared" si="0"/>
        <v>41244</v>
      </c>
      <c r="C78" s="148">
        <f t="shared" si="4"/>
        <v>187470.62504445616</v>
      </c>
      <c r="D78" s="148">
        <f t="shared" si="5"/>
        <v>1264.1360469859321</v>
      </c>
      <c r="E78" s="149">
        <v>0</v>
      </c>
      <c r="F78" s="148">
        <f t="shared" si="1"/>
        <v>1264.1360469859321</v>
      </c>
      <c r="G78" s="148">
        <f t="shared" si="2"/>
        <v>248.67016132846118</v>
      </c>
      <c r="H78" s="148">
        <f t="shared" si="6"/>
        <v>1015.465885657471</v>
      </c>
      <c r="I78" s="173">
        <f t="shared" si="3"/>
        <v>187221.9548831277</v>
      </c>
    </row>
    <row r="79" spans="1:9" s="141" customFormat="1" ht="12.75">
      <c r="A79" s="172">
        <v>61</v>
      </c>
      <c r="B79" s="147">
        <f t="shared" si="0"/>
        <v>41275</v>
      </c>
      <c r="C79" s="148">
        <f t="shared" si="4"/>
        <v>187221.9548831277</v>
      </c>
      <c r="D79" s="148">
        <f t="shared" si="5"/>
        <v>1264.1360469859321</v>
      </c>
      <c r="E79" s="149">
        <v>0</v>
      </c>
      <c r="F79" s="148">
        <f t="shared" si="1"/>
        <v>1264.1360469859321</v>
      </c>
      <c r="G79" s="148">
        <f t="shared" si="2"/>
        <v>250.0171247023237</v>
      </c>
      <c r="H79" s="148">
        <f t="shared" si="6"/>
        <v>1014.1189222836084</v>
      </c>
      <c r="I79" s="173">
        <f t="shared" si="3"/>
        <v>186971.9377584254</v>
      </c>
    </row>
    <row r="80" spans="1:9" s="141" customFormat="1" ht="12.75">
      <c r="A80" s="172">
        <v>62</v>
      </c>
      <c r="B80" s="147">
        <f t="shared" si="0"/>
        <v>41306</v>
      </c>
      <c r="C80" s="148">
        <f t="shared" si="4"/>
        <v>186971.9377584254</v>
      </c>
      <c r="D80" s="148">
        <f t="shared" si="5"/>
        <v>1264.1360469859321</v>
      </c>
      <c r="E80" s="149">
        <v>0</v>
      </c>
      <c r="F80" s="148">
        <f t="shared" si="1"/>
        <v>1264.1360469859321</v>
      </c>
      <c r="G80" s="148">
        <f t="shared" si="2"/>
        <v>251.3713841277946</v>
      </c>
      <c r="H80" s="148">
        <f t="shared" si="6"/>
        <v>1012.7646628581375</v>
      </c>
      <c r="I80" s="173">
        <f t="shared" si="3"/>
        <v>186720.5663742976</v>
      </c>
    </row>
    <row r="81" spans="1:9" s="141" customFormat="1" ht="12.75">
      <c r="A81" s="172">
        <v>63</v>
      </c>
      <c r="B81" s="147">
        <f t="shared" si="0"/>
        <v>41334</v>
      </c>
      <c r="C81" s="148">
        <f t="shared" si="4"/>
        <v>186720.5663742976</v>
      </c>
      <c r="D81" s="148">
        <f t="shared" si="5"/>
        <v>1264.1360469859321</v>
      </c>
      <c r="E81" s="149">
        <v>0</v>
      </c>
      <c r="F81" s="148">
        <f t="shared" si="1"/>
        <v>1264.1360469859321</v>
      </c>
      <c r="G81" s="148">
        <f t="shared" si="2"/>
        <v>252.7329791251534</v>
      </c>
      <c r="H81" s="148">
        <f t="shared" si="6"/>
        <v>1011.4030678607787</v>
      </c>
      <c r="I81" s="173">
        <f t="shared" si="3"/>
        <v>186467.83339517246</v>
      </c>
    </row>
    <row r="82" spans="1:9" s="141" customFormat="1" ht="12.75">
      <c r="A82" s="172">
        <v>64</v>
      </c>
      <c r="B82" s="147">
        <f t="shared" si="0"/>
        <v>41365</v>
      </c>
      <c r="C82" s="148">
        <f t="shared" si="4"/>
        <v>186467.83339517246</v>
      </c>
      <c r="D82" s="148">
        <f t="shared" si="5"/>
        <v>1264.1360469859321</v>
      </c>
      <c r="E82" s="149">
        <v>0</v>
      </c>
      <c r="F82" s="148">
        <f t="shared" si="1"/>
        <v>1264.1360469859321</v>
      </c>
      <c r="G82" s="148">
        <f t="shared" si="2"/>
        <v>254.10194942874784</v>
      </c>
      <c r="H82" s="148">
        <f t="shared" si="6"/>
        <v>1010.0340975571843</v>
      </c>
      <c r="I82" s="173">
        <f t="shared" si="3"/>
        <v>186213.7314457437</v>
      </c>
    </row>
    <row r="83" spans="1:9" s="141" customFormat="1" ht="12.75">
      <c r="A83" s="172">
        <v>65</v>
      </c>
      <c r="B83" s="147">
        <f t="shared" si="0"/>
        <v>41395</v>
      </c>
      <c r="C83" s="148">
        <f t="shared" si="4"/>
        <v>186213.7314457437</v>
      </c>
      <c r="D83" s="148">
        <f t="shared" si="5"/>
        <v>1264.1360469859321</v>
      </c>
      <c r="E83" s="149">
        <v>0</v>
      </c>
      <c r="F83" s="148">
        <f t="shared" si="1"/>
        <v>1264.1360469859321</v>
      </c>
      <c r="G83" s="148">
        <f t="shared" si="2"/>
        <v>255.47833498815373</v>
      </c>
      <c r="H83" s="148">
        <f t="shared" si="6"/>
        <v>1008.6577119977784</v>
      </c>
      <c r="I83" s="173">
        <f t="shared" si="3"/>
        <v>185958.25311075556</v>
      </c>
    </row>
    <row r="84" spans="1:9" s="141" customFormat="1" ht="12.75">
      <c r="A84" s="172">
        <v>66</v>
      </c>
      <c r="B84" s="147">
        <f aca="true" t="shared" si="7" ref="B84:B147">IF(Pay_Num&lt;&gt;"",DATE(YEAR(B83),MONTH(B83)+1,DAY(B83)),"")</f>
        <v>41426</v>
      </c>
      <c r="C84" s="148">
        <f t="shared" si="4"/>
        <v>185958.25311075556</v>
      </c>
      <c r="D84" s="148">
        <f t="shared" si="5"/>
        <v>1264.1360469859321</v>
      </c>
      <c r="E84" s="149">
        <v>0</v>
      </c>
      <c r="F84" s="148">
        <f aca="true" t="shared" si="8" ref="F84:F147">IF(Pay_Num&lt;&gt;"",Sched_Pay+Extra_Pay,"")</f>
        <v>1264.1360469859321</v>
      </c>
      <c r="G84" s="148">
        <f aca="true" t="shared" si="9" ref="G84:G147">IF(Pay_Num&lt;&gt;"",Total_Pay-Int,"")</f>
        <v>256.86217596933943</v>
      </c>
      <c r="H84" s="148">
        <f t="shared" si="6"/>
        <v>1007.2738710165927</v>
      </c>
      <c r="I84" s="173">
        <f aca="true" t="shared" si="10" ref="I84:I147">IF(Pay_Num&lt;&gt;"",Beg_Bal-Princ,"")</f>
        <v>185701.3909347862</v>
      </c>
    </row>
    <row r="85" spans="1:9" s="141" customFormat="1" ht="12.75">
      <c r="A85" s="172">
        <v>67</v>
      </c>
      <c r="B85" s="147">
        <f t="shared" si="7"/>
        <v>41456</v>
      </c>
      <c r="C85" s="148">
        <f aca="true" t="shared" si="11" ref="C85:C148">IF(Pay_Num&lt;&gt;"",I84,"")</f>
        <v>185701.3909347862</v>
      </c>
      <c r="D85" s="148">
        <f aca="true" t="shared" si="12" ref="D85:D148">IF(Pay_Num&lt;&gt;"",Scheduled_Monthly_Payment,"")</f>
        <v>1264.1360469859321</v>
      </c>
      <c r="E85" s="149">
        <v>0</v>
      </c>
      <c r="F85" s="148">
        <f t="shared" si="8"/>
        <v>1264.1360469859321</v>
      </c>
      <c r="G85" s="148">
        <f t="shared" si="9"/>
        <v>258.2535127558401</v>
      </c>
      <c r="H85" s="148">
        <f aca="true" t="shared" si="13" ref="H85:H148">IF(Pay_Num&lt;&gt;"",Beg_Bal*Interest_Rate/12,"")</f>
        <v>1005.882534230092</v>
      </c>
      <c r="I85" s="173">
        <f t="shared" si="10"/>
        <v>185443.13742203036</v>
      </c>
    </row>
    <row r="86" spans="1:9" s="141" customFormat="1" ht="12.75">
      <c r="A86" s="172">
        <v>68</v>
      </c>
      <c r="B86" s="147">
        <f t="shared" si="7"/>
        <v>41487</v>
      </c>
      <c r="C86" s="148">
        <f t="shared" si="11"/>
        <v>185443.13742203036</v>
      </c>
      <c r="D86" s="148">
        <f t="shared" si="12"/>
        <v>1264.1360469859321</v>
      </c>
      <c r="E86" s="149">
        <v>0</v>
      </c>
      <c r="F86" s="148">
        <f t="shared" si="8"/>
        <v>1264.1360469859321</v>
      </c>
      <c r="G86" s="148">
        <f t="shared" si="9"/>
        <v>259.6523859499342</v>
      </c>
      <c r="H86" s="148">
        <f t="shared" si="13"/>
        <v>1004.4836610359979</v>
      </c>
      <c r="I86" s="173">
        <f t="shared" si="10"/>
        <v>185183.4850360804</v>
      </c>
    </row>
    <row r="87" spans="1:9" s="141" customFormat="1" ht="12.75">
      <c r="A87" s="172">
        <v>69</v>
      </c>
      <c r="B87" s="147">
        <f t="shared" si="7"/>
        <v>41518</v>
      </c>
      <c r="C87" s="148">
        <f t="shared" si="11"/>
        <v>185183.4850360804</v>
      </c>
      <c r="D87" s="148">
        <f t="shared" si="12"/>
        <v>1264.1360469859321</v>
      </c>
      <c r="E87" s="149">
        <v>0</v>
      </c>
      <c r="F87" s="148">
        <f t="shared" si="8"/>
        <v>1264.1360469859321</v>
      </c>
      <c r="G87" s="148">
        <f t="shared" si="9"/>
        <v>261.0588363738299</v>
      </c>
      <c r="H87" s="148">
        <f t="shared" si="13"/>
        <v>1003.0772106121022</v>
      </c>
      <c r="I87" s="173">
        <f t="shared" si="10"/>
        <v>184922.4261997066</v>
      </c>
    </row>
    <row r="88" spans="1:9" s="141" customFormat="1" ht="12.75">
      <c r="A88" s="172">
        <v>70</v>
      </c>
      <c r="B88" s="147">
        <f t="shared" si="7"/>
        <v>41548</v>
      </c>
      <c r="C88" s="148">
        <f t="shared" si="11"/>
        <v>184922.4261997066</v>
      </c>
      <c r="D88" s="148">
        <f t="shared" si="12"/>
        <v>1264.1360469859321</v>
      </c>
      <c r="E88" s="149">
        <v>0</v>
      </c>
      <c r="F88" s="148">
        <f t="shared" si="8"/>
        <v>1264.1360469859321</v>
      </c>
      <c r="G88" s="148">
        <f t="shared" si="9"/>
        <v>262.4729050708546</v>
      </c>
      <c r="H88" s="148">
        <f t="shared" si="13"/>
        <v>1001.6631419150775</v>
      </c>
      <c r="I88" s="173">
        <f t="shared" si="10"/>
        <v>184659.95329463575</v>
      </c>
    </row>
    <row r="89" spans="1:9" s="141" customFormat="1" ht="12.75">
      <c r="A89" s="172">
        <v>71</v>
      </c>
      <c r="B89" s="147">
        <f t="shared" si="7"/>
        <v>41579</v>
      </c>
      <c r="C89" s="148">
        <f t="shared" si="11"/>
        <v>184659.95329463575</v>
      </c>
      <c r="D89" s="148">
        <f t="shared" si="12"/>
        <v>1264.1360469859321</v>
      </c>
      <c r="E89" s="149">
        <v>0</v>
      </c>
      <c r="F89" s="148">
        <f t="shared" si="8"/>
        <v>1264.1360469859321</v>
      </c>
      <c r="G89" s="148">
        <f t="shared" si="9"/>
        <v>263.894633306655</v>
      </c>
      <c r="H89" s="148">
        <f t="shared" si="13"/>
        <v>1000.2414136792771</v>
      </c>
      <c r="I89" s="173">
        <f t="shared" si="10"/>
        <v>184396.0586613291</v>
      </c>
    </row>
    <row r="90" spans="1:9" s="141" customFormat="1" ht="12.75">
      <c r="A90" s="172">
        <v>72</v>
      </c>
      <c r="B90" s="147">
        <f t="shared" si="7"/>
        <v>41609</v>
      </c>
      <c r="C90" s="148">
        <f t="shared" si="11"/>
        <v>184396.0586613291</v>
      </c>
      <c r="D90" s="148">
        <f t="shared" si="12"/>
        <v>1264.1360469859321</v>
      </c>
      <c r="E90" s="149">
        <v>0</v>
      </c>
      <c r="F90" s="148">
        <f t="shared" si="8"/>
        <v>1264.1360469859321</v>
      </c>
      <c r="G90" s="148">
        <f t="shared" si="9"/>
        <v>265.3240625703995</v>
      </c>
      <c r="H90" s="148">
        <f t="shared" si="13"/>
        <v>998.8119844155326</v>
      </c>
      <c r="I90" s="173">
        <f t="shared" si="10"/>
        <v>184130.7345987587</v>
      </c>
    </row>
    <row r="91" spans="1:9" s="141" customFormat="1" ht="12.75">
      <c r="A91" s="172">
        <v>73</v>
      </c>
      <c r="B91" s="147">
        <f t="shared" si="7"/>
        <v>41640</v>
      </c>
      <c r="C91" s="148">
        <f t="shared" si="11"/>
        <v>184130.7345987587</v>
      </c>
      <c r="D91" s="148">
        <f t="shared" si="12"/>
        <v>1264.1360469859321</v>
      </c>
      <c r="E91" s="149">
        <v>0</v>
      </c>
      <c r="F91" s="148">
        <f t="shared" si="8"/>
        <v>1264.1360469859321</v>
      </c>
      <c r="G91" s="148">
        <f t="shared" si="9"/>
        <v>266.7612345759892</v>
      </c>
      <c r="H91" s="148">
        <f t="shared" si="13"/>
        <v>997.3748124099429</v>
      </c>
      <c r="I91" s="173">
        <f t="shared" si="10"/>
        <v>183863.9733641827</v>
      </c>
    </row>
    <row r="92" spans="1:9" s="141" customFormat="1" ht="12.75">
      <c r="A92" s="172">
        <v>74</v>
      </c>
      <c r="B92" s="147">
        <f t="shared" si="7"/>
        <v>41671</v>
      </c>
      <c r="C92" s="148">
        <f t="shared" si="11"/>
        <v>183863.9733641827</v>
      </c>
      <c r="D92" s="148">
        <f t="shared" si="12"/>
        <v>1264.1360469859321</v>
      </c>
      <c r="E92" s="149">
        <v>0</v>
      </c>
      <c r="F92" s="148">
        <f t="shared" si="8"/>
        <v>1264.1360469859321</v>
      </c>
      <c r="G92" s="148">
        <f t="shared" si="9"/>
        <v>268.20619126327585</v>
      </c>
      <c r="H92" s="148">
        <f t="shared" si="13"/>
        <v>995.9298557226563</v>
      </c>
      <c r="I92" s="173">
        <f t="shared" si="10"/>
        <v>183595.7671729194</v>
      </c>
    </row>
    <row r="93" spans="1:9" s="141" customFormat="1" ht="12.75">
      <c r="A93" s="172">
        <v>75</v>
      </c>
      <c r="B93" s="147">
        <f t="shared" si="7"/>
        <v>41699</v>
      </c>
      <c r="C93" s="148">
        <f t="shared" si="11"/>
        <v>183595.7671729194</v>
      </c>
      <c r="D93" s="148">
        <f t="shared" si="12"/>
        <v>1264.1360469859321</v>
      </c>
      <c r="E93" s="149">
        <v>0</v>
      </c>
      <c r="F93" s="148">
        <f t="shared" si="8"/>
        <v>1264.1360469859321</v>
      </c>
      <c r="G93" s="148">
        <f t="shared" si="9"/>
        <v>269.6589747992854</v>
      </c>
      <c r="H93" s="148">
        <f t="shared" si="13"/>
        <v>994.4770721866468</v>
      </c>
      <c r="I93" s="173">
        <f t="shared" si="10"/>
        <v>183326.1081981201</v>
      </c>
    </row>
    <row r="94" spans="1:9" s="141" customFormat="1" ht="12.75">
      <c r="A94" s="172">
        <v>76</v>
      </c>
      <c r="B94" s="147">
        <f t="shared" si="7"/>
        <v>41730</v>
      </c>
      <c r="C94" s="148">
        <f t="shared" si="11"/>
        <v>183326.1081981201</v>
      </c>
      <c r="D94" s="148">
        <f t="shared" si="12"/>
        <v>1264.1360469859321</v>
      </c>
      <c r="E94" s="149">
        <v>0</v>
      </c>
      <c r="F94" s="148">
        <f t="shared" si="8"/>
        <v>1264.1360469859321</v>
      </c>
      <c r="G94" s="148">
        <f t="shared" si="9"/>
        <v>271.1196275794481</v>
      </c>
      <c r="H94" s="148">
        <f t="shared" si="13"/>
        <v>993.016419406484</v>
      </c>
      <c r="I94" s="173">
        <f t="shared" si="10"/>
        <v>183054.98857054068</v>
      </c>
    </row>
    <row r="95" spans="1:9" s="141" customFormat="1" ht="12.75">
      <c r="A95" s="172">
        <v>77</v>
      </c>
      <c r="B95" s="147">
        <f t="shared" si="7"/>
        <v>41760</v>
      </c>
      <c r="C95" s="148">
        <f t="shared" si="11"/>
        <v>183054.98857054068</v>
      </c>
      <c r="D95" s="148">
        <f t="shared" si="12"/>
        <v>1264.1360469859321</v>
      </c>
      <c r="E95" s="149">
        <v>0</v>
      </c>
      <c r="F95" s="148">
        <f t="shared" si="8"/>
        <v>1264.1360469859321</v>
      </c>
      <c r="G95" s="148">
        <f t="shared" si="9"/>
        <v>272.58819222883665</v>
      </c>
      <c r="H95" s="148">
        <f t="shared" si="13"/>
        <v>991.5478547570955</v>
      </c>
      <c r="I95" s="173">
        <f t="shared" si="10"/>
        <v>182782.40037831184</v>
      </c>
    </row>
    <row r="96" spans="1:9" s="141" customFormat="1" ht="12.75">
      <c r="A96" s="172">
        <v>78</v>
      </c>
      <c r="B96" s="147">
        <f t="shared" si="7"/>
        <v>41791</v>
      </c>
      <c r="C96" s="148">
        <f t="shared" si="11"/>
        <v>182782.40037831184</v>
      </c>
      <c r="D96" s="148">
        <f t="shared" si="12"/>
        <v>1264.1360469859321</v>
      </c>
      <c r="E96" s="149">
        <v>0</v>
      </c>
      <c r="F96" s="148">
        <f t="shared" si="8"/>
        <v>1264.1360469859321</v>
      </c>
      <c r="G96" s="148">
        <f t="shared" si="9"/>
        <v>274.0647116034096</v>
      </c>
      <c r="H96" s="148">
        <f t="shared" si="13"/>
        <v>990.0713353825225</v>
      </c>
      <c r="I96" s="173">
        <f t="shared" si="10"/>
        <v>182508.33566670842</v>
      </c>
    </row>
    <row r="97" spans="1:9" s="141" customFormat="1" ht="12.75">
      <c r="A97" s="172">
        <v>79</v>
      </c>
      <c r="B97" s="147">
        <f t="shared" si="7"/>
        <v>41821</v>
      </c>
      <c r="C97" s="148">
        <f t="shared" si="11"/>
        <v>182508.33566670842</v>
      </c>
      <c r="D97" s="148">
        <f t="shared" si="12"/>
        <v>1264.1360469859321</v>
      </c>
      <c r="E97" s="149">
        <v>0</v>
      </c>
      <c r="F97" s="148">
        <f t="shared" si="8"/>
        <v>1264.1360469859321</v>
      </c>
      <c r="G97" s="148">
        <f t="shared" si="9"/>
        <v>275.5492287912615</v>
      </c>
      <c r="H97" s="148">
        <f t="shared" si="13"/>
        <v>988.5868181946706</v>
      </c>
      <c r="I97" s="173">
        <f t="shared" si="10"/>
        <v>182232.78643791715</v>
      </c>
    </row>
    <row r="98" spans="1:9" s="141" customFormat="1" ht="12.75">
      <c r="A98" s="172">
        <v>80</v>
      </c>
      <c r="B98" s="147">
        <f t="shared" si="7"/>
        <v>41852</v>
      </c>
      <c r="C98" s="148">
        <f t="shared" si="11"/>
        <v>182232.78643791715</v>
      </c>
      <c r="D98" s="148">
        <f t="shared" si="12"/>
        <v>1264.1360469859321</v>
      </c>
      <c r="E98" s="149">
        <v>0</v>
      </c>
      <c r="F98" s="148">
        <f t="shared" si="8"/>
        <v>1264.1360469859321</v>
      </c>
      <c r="G98" s="148">
        <f t="shared" si="9"/>
        <v>277.0417871138809</v>
      </c>
      <c r="H98" s="148">
        <f t="shared" si="13"/>
        <v>987.0942598720512</v>
      </c>
      <c r="I98" s="173">
        <f t="shared" si="10"/>
        <v>181955.74465080327</v>
      </c>
    </row>
    <row r="99" spans="1:9" s="141" customFormat="1" ht="12.75">
      <c r="A99" s="172">
        <v>81</v>
      </c>
      <c r="B99" s="147">
        <f t="shared" si="7"/>
        <v>41883</v>
      </c>
      <c r="C99" s="148">
        <f t="shared" si="11"/>
        <v>181955.74465080327</v>
      </c>
      <c r="D99" s="148">
        <f t="shared" si="12"/>
        <v>1264.1360469859321</v>
      </c>
      <c r="E99" s="149">
        <v>0</v>
      </c>
      <c r="F99" s="148">
        <f t="shared" si="8"/>
        <v>1264.1360469859321</v>
      </c>
      <c r="G99" s="148">
        <f t="shared" si="9"/>
        <v>278.5424301274144</v>
      </c>
      <c r="H99" s="148">
        <f t="shared" si="13"/>
        <v>985.5936168585177</v>
      </c>
      <c r="I99" s="173">
        <f t="shared" si="10"/>
        <v>181677.20222067586</v>
      </c>
    </row>
    <row r="100" spans="1:9" s="141" customFormat="1" ht="12.75">
      <c r="A100" s="172">
        <v>82</v>
      </c>
      <c r="B100" s="147">
        <f t="shared" si="7"/>
        <v>41913</v>
      </c>
      <c r="C100" s="148">
        <f t="shared" si="11"/>
        <v>181677.20222067586</v>
      </c>
      <c r="D100" s="148">
        <f t="shared" si="12"/>
        <v>1264.1360469859321</v>
      </c>
      <c r="E100" s="149">
        <v>0</v>
      </c>
      <c r="F100" s="148">
        <f t="shared" si="8"/>
        <v>1264.1360469859321</v>
      </c>
      <c r="G100" s="148">
        <f t="shared" si="9"/>
        <v>280.0512016239379</v>
      </c>
      <c r="H100" s="148">
        <f t="shared" si="13"/>
        <v>984.0848453619942</v>
      </c>
      <c r="I100" s="173">
        <f t="shared" si="10"/>
        <v>181397.1510190519</v>
      </c>
    </row>
    <row r="101" spans="1:9" s="141" customFormat="1" ht="12.75">
      <c r="A101" s="172">
        <v>83</v>
      </c>
      <c r="B101" s="147">
        <f t="shared" si="7"/>
        <v>41944</v>
      </c>
      <c r="C101" s="148">
        <f t="shared" si="11"/>
        <v>181397.1510190519</v>
      </c>
      <c r="D101" s="148">
        <f t="shared" si="12"/>
        <v>1264.1360469859321</v>
      </c>
      <c r="E101" s="149">
        <v>0</v>
      </c>
      <c r="F101" s="148">
        <f t="shared" si="8"/>
        <v>1264.1360469859321</v>
      </c>
      <c r="G101" s="148">
        <f t="shared" si="9"/>
        <v>281.5681456327342</v>
      </c>
      <c r="H101" s="148">
        <f t="shared" si="13"/>
        <v>982.567901353198</v>
      </c>
      <c r="I101" s="173">
        <f t="shared" si="10"/>
        <v>181115.58287341916</v>
      </c>
    </row>
    <row r="102" spans="1:9" s="141" customFormat="1" ht="12.75">
      <c r="A102" s="172">
        <v>84</v>
      </c>
      <c r="B102" s="147">
        <f t="shared" si="7"/>
        <v>41974</v>
      </c>
      <c r="C102" s="148">
        <f t="shared" si="11"/>
        <v>181115.58287341916</v>
      </c>
      <c r="D102" s="148">
        <f t="shared" si="12"/>
        <v>1264.1360469859321</v>
      </c>
      <c r="E102" s="149">
        <v>0</v>
      </c>
      <c r="F102" s="148">
        <f t="shared" si="8"/>
        <v>1264.1360469859321</v>
      </c>
      <c r="G102" s="148">
        <f t="shared" si="9"/>
        <v>283.0933064215784</v>
      </c>
      <c r="H102" s="148">
        <f t="shared" si="13"/>
        <v>981.0427405643537</v>
      </c>
      <c r="I102" s="173">
        <f t="shared" si="10"/>
        <v>180832.4895669976</v>
      </c>
    </row>
    <row r="103" spans="1:9" s="141" customFormat="1" ht="12.75">
      <c r="A103" s="172">
        <v>85</v>
      </c>
      <c r="B103" s="147">
        <f t="shared" si="7"/>
        <v>42005</v>
      </c>
      <c r="C103" s="148">
        <f t="shared" si="11"/>
        <v>180832.4895669976</v>
      </c>
      <c r="D103" s="148">
        <f t="shared" si="12"/>
        <v>1264.1360469859321</v>
      </c>
      <c r="E103" s="149">
        <v>0</v>
      </c>
      <c r="F103" s="148">
        <f t="shared" si="8"/>
        <v>1264.1360469859321</v>
      </c>
      <c r="G103" s="148">
        <f t="shared" si="9"/>
        <v>284.62672849802846</v>
      </c>
      <c r="H103" s="148">
        <f t="shared" si="13"/>
        <v>979.5093184879037</v>
      </c>
      <c r="I103" s="173">
        <f t="shared" si="10"/>
        <v>180547.86283849957</v>
      </c>
    </row>
    <row r="104" spans="1:9" s="141" customFormat="1" ht="12.75">
      <c r="A104" s="172">
        <v>86</v>
      </c>
      <c r="B104" s="147">
        <f t="shared" si="7"/>
        <v>42036</v>
      </c>
      <c r="C104" s="148">
        <f t="shared" si="11"/>
        <v>180547.86283849957</v>
      </c>
      <c r="D104" s="148">
        <f t="shared" si="12"/>
        <v>1264.1360469859321</v>
      </c>
      <c r="E104" s="149">
        <v>0</v>
      </c>
      <c r="F104" s="148">
        <f t="shared" si="8"/>
        <v>1264.1360469859321</v>
      </c>
      <c r="G104" s="148">
        <f t="shared" si="9"/>
        <v>286.16845661072614</v>
      </c>
      <c r="H104" s="148">
        <f t="shared" si="13"/>
        <v>977.967590375206</v>
      </c>
      <c r="I104" s="173">
        <f t="shared" si="10"/>
        <v>180261.69438188884</v>
      </c>
    </row>
    <row r="105" spans="1:9" s="141" customFormat="1" ht="12.75">
      <c r="A105" s="172">
        <v>87</v>
      </c>
      <c r="B105" s="147">
        <f t="shared" si="7"/>
        <v>42064</v>
      </c>
      <c r="C105" s="148">
        <f t="shared" si="11"/>
        <v>180261.69438188884</v>
      </c>
      <c r="D105" s="148">
        <f t="shared" si="12"/>
        <v>1264.1360469859321</v>
      </c>
      <c r="E105" s="149">
        <v>0</v>
      </c>
      <c r="F105" s="148">
        <f t="shared" si="8"/>
        <v>1264.1360469859321</v>
      </c>
      <c r="G105" s="148">
        <f t="shared" si="9"/>
        <v>287.7185357507009</v>
      </c>
      <c r="H105" s="148">
        <f t="shared" si="13"/>
        <v>976.4175112352312</v>
      </c>
      <c r="I105" s="173">
        <f t="shared" si="10"/>
        <v>179973.97584613814</v>
      </c>
    </row>
    <row r="106" spans="1:9" s="141" customFormat="1" ht="12.75">
      <c r="A106" s="172">
        <v>88</v>
      </c>
      <c r="B106" s="147">
        <f t="shared" si="7"/>
        <v>42095</v>
      </c>
      <c r="C106" s="148">
        <f t="shared" si="11"/>
        <v>179973.97584613814</v>
      </c>
      <c r="D106" s="148">
        <f t="shared" si="12"/>
        <v>1264.1360469859321</v>
      </c>
      <c r="E106" s="149">
        <v>0</v>
      </c>
      <c r="F106" s="148">
        <f t="shared" si="8"/>
        <v>1264.1360469859321</v>
      </c>
      <c r="G106" s="148">
        <f t="shared" si="9"/>
        <v>289.2770111526837</v>
      </c>
      <c r="H106" s="148">
        <f t="shared" si="13"/>
        <v>974.8590358332484</v>
      </c>
      <c r="I106" s="173">
        <f t="shared" si="10"/>
        <v>179684.69883498547</v>
      </c>
    </row>
    <row r="107" spans="1:9" s="141" customFormat="1" ht="12.75">
      <c r="A107" s="172">
        <v>89</v>
      </c>
      <c r="B107" s="147">
        <f t="shared" si="7"/>
        <v>42125</v>
      </c>
      <c r="C107" s="148">
        <f t="shared" si="11"/>
        <v>179684.69883498547</v>
      </c>
      <c r="D107" s="148">
        <f t="shared" si="12"/>
        <v>1264.1360469859321</v>
      </c>
      <c r="E107" s="149">
        <v>0</v>
      </c>
      <c r="F107" s="148">
        <f t="shared" si="8"/>
        <v>1264.1360469859321</v>
      </c>
      <c r="G107" s="148">
        <f t="shared" si="9"/>
        <v>290.8439282964275</v>
      </c>
      <c r="H107" s="148">
        <f t="shared" si="13"/>
        <v>973.2921186895046</v>
      </c>
      <c r="I107" s="173">
        <f t="shared" si="10"/>
        <v>179393.85490668903</v>
      </c>
    </row>
    <row r="108" spans="1:9" s="141" customFormat="1" ht="12.75">
      <c r="A108" s="172">
        <v>90</v>
      </c>
      <c r="B108" s="147">
        <f t="shared" si="7"/>
        <v>42156</v>
      </c>
      <c r="C108" s="148">
        <f t="shared" si="11"/>
        <v>179393.85490668903</v>
      </c>
      <c r="D108" s="148">
        <f t="shared" si="12"/>
        <v>1264.1360469859321</v>
      </c>
      <c r="E108" s="149">
        <v>0</v>
      </c>
      <c r="F108" s="148">
        <f t="shared" si="8"/>
        <v>1264.1360469859321</v>
      </c>
      <c r="G108" s="148">
        <f t="shared" si="9"/>
        <v>292.4193329080332</v>
      </c>
      <c r="H108" s="148">
        <f t="shared" si="13"/>
        <v>971.7167140778989</v>
      </c>
      <c r="I108" s="173">
        <f t="shared" si="10"/>
        <v>179101.435573781</v>
      </c>
    </row>
    <row r="109" spans="1:9" s="141" customFormat="1" ht="12.75">
      <c r="A109" s="172">
        <v>91</v>
      </c>
      <c r="B109" s="147">
        <f t="shared" si="7"/>
        <v>42186</v>
      </c>
      <c r="C109" s="148">
        <f t="shared" si="11"/>
        <v>179101.435573781</v>
      </c>
      <c r="D109" s="148">
        <f t="shared" si="12"/>
        <v>1264.1360469859321</v>
      </c>
      <c r="E109" s="149">
        <v>0</v>
      </c>
      <c r="F109" s="148">
        <f t="shared" si="8"/>
        <v>1264.1360469859321</v>
      </c>
      <c r="G109" s="148">
        <f t="shared" si="9"/>
        <v>294.003270961285</v>
      </c>
      <c r="H109" s="148">
        <f t="shared" si="13"/>
        <v>970.1327760246471</v>
      </c>
      <c r="I109" s="173">
        <f t="shared" si="10"/>
        <v>178807.4323028197</v>
      </c>
    </row>
    <row r="110" spans="1:9" s="141" customFormat="1" ht="12.75">
      <c r="A110" s="172">
        <v>92</v>
      </c>
      <c r="B110" s="147">
        <f t="shared" si="7"/>
        <v>42217</v>
      </c>
      <c r="C110" s="148">
        <f t="shared" si="11"/>
        <v>178807.4323028197</v>
      </c>
      <c r="D110" s="148">
        <f t="shared" si="12"/>
        <v>1264.1360469859321</v>
      </c>
      <c r="E110" s="149">
        <v>0</v>
      </c>
      <c r="F110" s="148">
        <f t="shared" si="8"/>
        <v>1264.1360469859321</v>
      </c>
      <c r="G110" s="148">
        <f t="shared" si="9"/>
        <v>295.5957886789921</v>
      </c>
      <c r="H110" s="148">
        <f t="shared" si="13"/>
        <v>968.54025830694</v>
      </c>
      <c r="I110" s="173">
        <f t="shared" si="10"/>
        <v>178511.8365141407</v>
      </c>
    </row>
    <row r="111" spans="1:9" s="141" customFormat="1" ht="12.75">
      <c r="A111" s="172">
        <v>93</v>
      </c>
      <c r="B111" s="147">
        <f t="shared" si="7"/>
        <v>42248</v>
      </c>
      <c r="C111" s="148">
        <f t="shared" si="11"/>
        <v>178511.8365141407</v>
      </c>
      <c r="D111" s="148">
        <f t="shared" si="12"/>
        <v>1264.1360469859321</v>
      </c>
      <c r="E111" s="149">
        <v>0</v>
      </c>
      <c r="F111" s="148">
        <f t="shared" si="8"/>
        <v>1264.1360469859321</v>
      </c>
      <c r="G111" s="148">
        <f t="shared" si="9"/>
        <v>297.1969325343365</v>
      </c>
      <c r="H111" s="148">
        <f t="shared" si="13"/>
        <v>966.9391144515956</v>
      </c>
      <c r="I111" s="173">
        <f t="shared" si="10"/>
        <v>178214.63958160637</v>
      </c>
    </row>
    <row r="112" spans="1:9" s="141" customFormat="1" ht="12.75">
      <c r="A112" s="172">
        <v>94</v>
      </c>
      <c r="B112" s="147">
        <f t="shared" si="7"/>
        <v>42278</v>
      </c>
      <c r="C112" s="148">
        <f t="shared" si="11"/>
        <v>178214.63958160637</v>
      </c>
      <c r="D112" s="148">
        <f t="shared" si="12"/>
        <v>1264.1360469859321</v>
      </c>
      <c r="E112" s="149">
        <v>0</v>
      </c>
      <c r="F112" s="148">
        <f t="shared" si="8"/>
        <v>1264.1360469859321</v>
      </c>
      <c r="G112" s="148">
        <f t="shared" si="9"/>
        <v>298.8067492522308</v>
      </c>
      <c r="H112" s="148">
        <f t="shared" si="13"/>
        <v>965.3292977337013</v>
      </c>
      <c r="I112" s="173">
        <f t="shared" si="10"/>
        <v>177915.83283235415</v>
      </c>
    </row>
    <row r="113" spans="1:9" s="141" customFormat="1" ht="12.75">
      <c r="A113" s="172">
        <v>95</v>
      </c>
      <c r="B113" s="147">
        <f t="shared" si="7"/>
        <v>42309</v>
      </c>
      <c r="C113" s="148">
        <f t="shared" si="11"/>
        <v>177915.83283235415</v>
      </c>
      <c r="D113" s="148">
        <f t="shared" si="12"/>
        <v>1264.1360469859321</v>
      </c>
      <c r="E113" s="149">
        <v>0</v>
      </c>
      <c r="F113" s="148">
        <f t="shared" si="8"/>
        <v>1264.1360469859321</v>
      </c>
      <c r="G113" s="148">
        <f t="shared" si="9"/>
        <v>300.4252858106804</v>
      </c>
      <c r="H113" s="148">
        <f t="shared" si="13"/>
        <v>963.7107611752517</v>
      </c>
      <c r="I113" s="173">
        <f t="shared" si="10"/>
        <v>177615.40754654346</v>
      </c>
    </row>
    <row r="114" spans="1:9" s="141" customFormat="1" ht="12.75">
      <c r="A114" s="172">
        <v>96</v>
      </c>
      <c r="B114" s="147">
        <f t="shared" si="7"/>
        <v>42339</v>
      </c>
      <c r="C114" s="148">
        <f t="shared" si="11"/>
        <v>177615.40754654346</v>
      </c>
      <c r="D114" s="148">
        <f t="shared" si="12"/>
        <v>1264.1360469859321</v>
      </c>
      <c r="E114" s="149">
        <v>0</v>
      </c>
      <c r="F114" s="148">
        <f t="shared" si="8"/>
        <v>1264.1360469859321</v>
      </c>
      <c r="G114" s="148">
        <f t="shared" si="9"/>
        <v>302.05258944215507</v>
      </c>
      <c r="H114" s="148">
        <f t="shared" si="13"/>
        <v>962.0834575437771</v>
      </c>
      <c r="I114" s="173">
        <f t="shared" si="10"/>
        <v>177313.3549571013</v>
      </c>
    </row>
    <row r="115" spans="1:9" s="141" customFormat="1" ht="12.75">
      <c r="A115" s="172">
        <v>97</v>
      </c>
      <c r="B115" s="147">
        <f t="shared" si="7"/>
        <v>42370</v>
      </c>
      <c r="C115" s="148">
        <f t="shared" si="11"/>
        <v>177313.3549571013</v>
      </c>
      <c r="D115" s="148">
        <f t="shared" si="12"/>
        <v>1264.1360469859321</v>
      </c>
      <c r="E115" s="149">
        <v>0</v>
      </c>
      <c r="F115" s="148">
        <f t="shared" si="8"/>
        <v>1264.1360469859321</v>
      </c>
      <c r="G115" s="148">
        <f t="shared" si="9"/>
        <v>303.6887076349666</v>
      </c>
      <c r="H115" s="148">
        <f t="shared" si="13"/>
        <v>960.4473393509655</v>
      </c>
      <c r="I115" s="173">
        <f t="shared" si="10"/>
        <v>177009.66624946636</v>
      </c>
    </row>
    <row r="116" spans="1:9" s="141" customFormat="1" ht="12.75">
      <c r="A116" s="172">
        <v>98</v>
      </c>
      <c r="B116" s="147">
        <f t="shared" si="7"/>
        <v>42401</v>
      </c>
      <c r="C116" s="148">
        <f t="shared" si="11"/>
        <v>177009.66624946636</v>
      </c>
      <c r="D116" s="148">
        <f t="shared" si="12"/>
        <v>1264.1360469859321</v>
      </c>
      <c r="E116" s="149">
        <v>0</v>
      </c>
      <c r="F116" s="148">
        <f t="shared" si="8"/>
        <v>1264.1360469859321</v>
      </c>
      <c r="G116" s="148">
        <f t="shared" si="9"/>
        <v>305.333688134656</v>
      </c>
      <c r="H116" s="148">
        <f t="shared" si="13"/>
        <v>958.8023588512762</v>
      </c>
      <c r="I116" s="173">
        <f t="shared" si="10"/>
        <v>176704.3325613317</v>
      </c>
    </row>
    <row r="117" spans="1:9" s="141" customFormat="1" ht="12.75">
      <c r="A117" s="172">
        <v>99</v>
      </c>
      <c r="B117" s="147">
        <f t="shared" si="7"/>
        <v>42430</v>
      </c>
      <c r="C117" s="148">
        <f t="shared" si="11"/>
        <v>176704.3325613317</v>
      </c>
      <c r="D117" s="148">
        <f t="shared" si="12"/>
        <v>1264.1360469859321</v>
      </c>
      <c r="E117" s="149">
        <v>0</v>
      </c>
      <c r="F117" s="148">
        <f t="shared" si="8"/>
        <v>1264.1360469859321</v>
      </c>
      <c r="G117" s="148">
        <f t="shared" si="9"/>
        <v>306.9875789453853</v>
      </c>
      <c r="H117" s="148">
        <f t="shared" si="13"/>
        <v>957.1484680405468</v>
      </c>
      <c r="I117" s="173">
        <f t="shared" si="10"/>
        <v>176397.34498238633</v>
      </c>
    </row>
    <row r="118" spans="1:9" s="141" customFormat="1" ht="12.75">
      <c r="A118" s="172">
        <v>100</v>
      </c>
      <c r="B118" s="147">
        <f t="shared" si="7"/>
        <v>42461</v>
      </c>
      <c r="C118" s="148">
        <f t="shared" si="11"/>
        <v>176397.34498238633</v>
      </c>
      <c r="D118" s="148">
        <f t="shared" si="12"/>
        <v>1264.1360469859321</v>
      </c>
      <c r="E118" s="149">
        <v>0</v>
      </c>
      <c r="F118" s="148">
        <f t="shared" si="8"/>
        <v>1264.1360469859321</v>
      </c>
      <c r="G118" s="148">
        <f t="shared" si="9"/>
        <v>308.6504283313395</v>
      </c>
      <c r="H118" s="148">
        <f t="shared" si="13"/>
        <v>955.4856186545926</v>
      </c>
      <c r="I118" s="173">
        <f t="shared" si="10"/>
        <v>176088.694554055</v>
      </c>
    </row>
    <row r="119" spans="1:9" s="141" customFormat="1" ht="12.75">
      <c r="A119" s="172">
        <v>101</v>
      </c>
      <c r="B119" s="147">
        <f t="shared" si="7"/>
        <v>42491</v>
      </c>
      <c r="C119" s="148">
        <f t="shared" si="11"/>
        <v>176088.694554055</v>
      </c>
      <c r="D119" s="148">
        <f t="shared" si="12"/>
        <v>1264.1360469859321</v>
      </c>
      <c r="E119" s="149">
        <v>0</v>
      </c>
      <c r="F119" s="148">
        <f t="shared" si="8"/>
        <v>1264.1360469859321</v>
      </c>
      <c r="G119" s="148">
        <f t="shared" si="9"/>
        <v>310.3222848181342</v>
      </c>
      <c r="H119" s="148">
        <f t="shared" si="13"/>
        <v>953.8137621677979</v>
      </c>
      <c r="I119" s="173">
        <f t="shared" si="10"/>
        <v>175778.37226923686</v>
      </c>
    </row>
    <row r="120" spans="1:9" s="141" customFormat="1" ht="12.75">
      <c r="A120" s="172">
        <v>102</v>
      </c>
      <c r="B120" s="147">
        <f t="shared" si="7"/>
        <v>42522</v>
      </c>
      <c r="C120" s="148">
        <f t="shared" si="11"/>
        <v>175778.37226923686</v>
      </c>
      <c r="D120" s="148">
        <f t="shared" si="12"/>
        <v>1264.1360469859321</v>
      </c>
      <c r="E120" s="149">
        <v>0</v>
      </c>
      <c r="F120" s="148">
        <f t="shared" si="8"/>
        <v>1264.1360469859321</v>
      </c>
      <c r="G120" s="148">
        <f t="shared" si="9"/>
        <v>312.00319719423237</v>
      </c>
      <c r="H120" s="148">
        <f t="shared" si="13"/>
        <v>952.1328497916998</v>
      </c>
      <c r="I120" s="173">
        <f t="shared" si="10"/>
        <v>175466.36907204264</v>
      </c>
    </row>
    <row r="121" spans="1:9" s="141" customFormat="1" ht="12.75">
      <c r="A121" s="172">
        <v>103</v>
      </c>
      <c r="B121" s="147">
        <f t="shared" si="7"/>
        <v>42552</v>
      </c>
      <c r="C121" s="148">
        <f t="shared" si="11"/>
        <v>175466.36907204264</v>
      </c>
      <c r="D121" s="148">
        <f t="shared" si="12"/>
        <v>1264.1360469859321</v>
      </c>
      <c r="E121" s="149">
        <v>0</v>
      </c>
      <c r="F121" s="148">
        <f t="shared" si="8"/>
        <v>1264.1360469859321</v>
      </c>
      <c r="G121" s="148">
        <f t="shared" si="9"/>
        <v>313.6932145123677</v>
      </c>
      <c r="H121" s="148">
        <f t="shared" si="13"/>
        <v>950.4428324735644</v>
      </c>
      <c r="I121" s="173">
        <f t="shared" si="10"/>
        <v>175152.67585753027</v>
      </c>
    </row>
    <row r="122" spans="1:9" s="141" customFormat="1" ht="12.75">
      <c r="A122" s="172">
        <v>104</v>
      </c>
      <c r="B122" s="147">
        <f t="shared" si="7"/>
        <v>42583</v>
      </c>
      <c r="C122" s="148">
        <f t="shared" si="11"/>
        <v>175152.67585753027</v>
      </c>
      <c r="D122" s="148">
        <f t="shared" si="12"/>
        <v>1264.1360469859321</v>
      </c>
      <c r="E122" s="149">
        <v>0</v>
      </c>
      <c r="F122" s="148">
        <f t="shared" si="8"/>
        <v>1264.1360469859321</v>
      </c>
      <c r="G122" s="148">
        <f t="shared" si="9"/>
        <v>315.3923860909765</v>
      </c>
      <c r="H122" s="148">
        <f t="shared" si="13"/>
        <v>948.7436608949556</v>
      </c>
      <c r="I122" s="173">
        <f t="shared" si="10"/>
        <v>174837.2834714393</v>
      </c>
    </row>
    <row r="123" spans="1:9" s="141" customFormat="1" ht="12.75">
      <c r="A123" s="172">
        <v>105</v>
      </c>
      <c r="B123" s="147">
        <f t="shared" si="7"/>
        <v>42614</v>
      </c>
      <c r="C123" s="148">
        <f t="shared" si="11"/>
        <v>174837.2834714393</v>
      </c>
      <c r="D123" s="148">
        <f t="shared" si="12"/>
        <v>1264.1360469859321</v>
      </c>
      <c r="E123" s="149">
        <v>0</v>
      </c>
      <c r="F123" s="148">
        <f t="shared" si="8"/>
        <v>1264.1360469859321</v>
      </c>
      <c r="G123" s="148">
        <f t="shared" si="9"/>
        <v>317.100761515636</v>
      </c>
      <c r="H123" s="148">
        <f t="shared" si="13"/>
        <v>947.0352854702961</v>
      </c>
      <c r="I123" s="173">
        <f t="shared" si="10"/>
        <v>174520.18270992365</v>
      </c>
    </row>
    <row r="124" spans="1:9" s="141" customFormat="1" ht="12.75">
      <c r="A124" s="172">
        <v>106</v>
      </c>
      <c r="B124" s="147">
        <f t="shared" si="7"/>
        <v>42644</v>
      </c>
      <c r="C124" s="148">
        <f t="shared" si="11"/>
        <v>174520.18270992365</v>
      </c>
      <c r="D124" s="148">
        <f t="shared" si="12"/>
        <v>1264.1360469859321</v>
      </c>
      <c r="E124" s="149">
        <v>0</v>
      </c>
      <c r="F124" s="148">
        <f t="shared" si="8"/>
        <v>1264.1360469859321</v>
      </c>
      <c r="G124" s="148">
        <f t="shared" si="9"/>
        <v>318.81839064051223</v>
      </c>
      <c r="H124" s="148">
        <f t="shared" si="13"/>
        <v>945.3176563454199</v>
      </c>
      <c r="I124" s="173">
        <f t="shared" si="10"/>
        <v>174201.36431928314</v>
      </c>
    </row>
    <row r="125" spans="1:9" s="141" customFormat="1" ht="12.75">
      <c r="A125" s="172">
        <v>107</v>
      </c>
      <c r="B125" s="147">
        <f t="shared" si="7"/>
        <v>42675</v>
      </c>
      <c r="C125" s="148">
        <f t="shared" si="11"/>
        <v>174201.36431928314</v>
      </c>
      <c r="D125" s="148">
        <f t="shared" si="12"/>
        <v>1264.1360469859321</v>
      </c>
      <c r="E125" s="149">
        <v>0</v>
      </c>
      <c r="F125" s="148">
        <f t="shared" si="8"/>
        <v>1264.1360469859321</v>
      </c>
      <c r="G125" s="148">
        <f t="shared" si="9"/>
        <v>320.5453235898151</v>
      </c>
      <c r="H125" s="148">
        <f t="shared" si="13"/>
        <v>943.590723396117</v>
      </c>
      <c r="I125" s="173">
        <f t="shared" si="10"/>
        <v>173880.81899569332</v>
      </c>
    </row>
    <row r="126" spans="1:9" s="141" customFormat="1" ht="12.75">
      <c r="A126" s="172">
        <v>108</v>
      </c>
      <c r="B126" s="147">
        <f t="shared" si="7"/>
        <v>42705</v>
      </c>
      <c r="C126" s="148">
        <f t="shared" si="11"/>
        <v>173880.81899569332</v>
      </c>
      <c r="D126" s="148">
        <f t="shared" si="12"/>
        <v>1264.1360469859321</v>
      </c>
      <c r="E126" s="149">
        <v>0</v>
      </c>
      <c r="F126" s="148">
        <f t="shared" si="8"/>
        <v>1264.1360469859321</v>
      </c>
      <c r="G126" s="148">
        <f t="shared" si="9"/>
        <v>322.28161075925993</v>
      </c>
      <c r="H126" s="148">
        <f t="shared" si="13"/>
        <v>941.8544362266722</v>
      </c>
      <c r="I126" s="173">
        <f t="shared" si="10"/>
        <v>173558.53738493405</v>
      </c>
    </row>
    <row r="127" spans="1:9" s="141" customFormat="1" ht="12.75">
      <c r="A127" s="172">
        <v>109</v>
      </c>
      <c r="B127" s="147">
        <f t="shared" si="7"/>
        <v>42736</v>
      </c>
      <c r="C127" s="148">
        <f t="shared" si="11"/>
        <v>173558.53738493405</v>
      </c>
      <c r="D127" s="148">
        <f t="shared" si="12"/>
        <v>1264.1360469859321</v>
      </c>
      <c r="E127" s="149">
        <v>0</v>
      </c>
      <c r="F127" s="148">
        <f t="shared" si="8"/>
        <v>1264.1360469859321</v>
      </c>
      <c r="G127" s="148">
        <f t="shared" si="9"/>
        <v>324.0273028175394</v>
      </c>
      <c r="H127" s="148">
        <f t="shared" si="13"/>
        <v>940.1087441683927</v>
      </c>
      <c r="I127" s="173">
        <f t="shared" si="10"/>
        <v>173234.51008211653</v>
      </c>
    </row>
    <row r="128" spans="1:9" s="141" customFormat="1" ht="12.75">
      <c r="A128" s="172">
        <v>110</v>
      </c>
      <c r="B128" s="147">
        <f t="shared" si="7"/>
        <v>42767</v>
      </c>
      <c r="C128" s="148">
        <f t="shared" si="11"/>
        <v>173234.51008211653</v>
      </c>
      <c r="D128" s="148">
        <f t="shared" si="12"/>
        <v>1264.1360469859321</v>
      </c>
      <c r="E128" s="149">
        <v>0</v>
      </c>
      <c r="F128" s="148">
        <f t="shared" si="8"/>
        <v>1264.1360469859321</v>
      </c>
      <c r="G128" s="148">
        <f t="shared" si="9"/>
        <v>325.782450707801</v>
      </c>
      <c r="H128" s="148">
        <f t="shared" si="13"/>
        <v>938.3535962781311</v>
      </c>
      <c r="I128" s="173">
        <f t="shared" si="10"/>
        <v>172908.72763140872</v>
      </c>
    </row>
    <row r="129" spans="1:9" s="141" customFormat="1" ht="12.75">
      <c r="A129" s="172">
        <v>111</v>
      </c>
      <c r="B129" s="147">
        <f t="shared" si="7"/>
        <v>42795</v>
      </c>
      <c r="C129" s="148">
        <f t="shared" si="11"/>
        <v>172908.72763140872</v>
      </c>
      <c r="D129" s="148">
        <f t="shared" si="12"/>
        <v>1264.1360469859321</v>
      </c>
      <c r="E129" s="149">
        <v>0</v>
      </c>
      <c r="F129" s="148">
        <f t="shared" si="8"/>
        <v>1264.1360469859321</v>
      </c>
      <c r="G129" s="148">
        <f t="shared" si="9"/>
        <v>327.5471056491349</v>
      </c>
      <c r="H129" s="148">
        <f t="shared" si="13"/>
        <v>936.5889413367972</v>
      </c>
      <c r="I129" s="173">
        <f t="shared" si="10"/>
        <v>172581.18052575958</v>
      </c>
    </row>
    <row r="130" spans="1:9" s="141" customFormat="1" ht="12.75">
      <c r="A130" s="172">
        <v>112</v>
      </c>
      <c r="B130" s="147">
        <f t="shared" si="7"/>
        <v>42826</v>
      </c>
      <c r="C130" s="148">
        <f t="shared" si="11"/>
        <v>172581.18052575958</v>
      </c>
      <c r="D130" s="148">
        <f t="shared" si="12"/>
        <v>1264.1360469859321</v>
      </c>
      <c r="E130" s="149">
        <v>0</v>
      </c>
      <c r="F130" s="148">
        <f t="shared" si="8"/>
        <v>1264.1360469859321</v>
      </c>
      <c r="G130" s="148">
        <f t="shared" si="9"/>
        <v>329.3213191380677</v>
      </c>
      <c r="H130" s="148">
        <f t="shared" si="13"/>
        <v>934.8147278478644</v>
      </c>
      <c r="I130" s="173">
        <f t="shared" si="10"/>
        <v>172251.8592066215</v>
      </c>
    </row>
    <row r="131" spans="1:9" s="141" customFormat="1" ht="12.75">
      <c r="A131" s="172">
        <v>113</v>
      </c>
      <c r="B131" s="147">
        <f t="shared" si="7"/>
        <v>42856</v>
      </c>
      <c r="C131" s="148">
        <f t="shared" si="11"/>
        <v>172251.8592066215</v>
      </c>
      <c r="D131" s="148">
        <f t="shared" si="12"/>
        <v>1264.1360469859321</v>
      </c>
      <c r="E131" s="149">
        <v>0</v>
      </c>
      <c r="F131" s="148">
        <f t="shared" si="8"/>
        <v>1264.1360469859321</v>
      </c>
      <c r="G131" s="148">
        <f t="shared" si="9"/>
        <v>331.10514295006556</v>
      </c>
      <c r="H131" s="148">
        <f t="shared" si="13"/>
        <v>933.0309040358666</v>
      </c>
      <c r="I131" s="173">
        <f t="shared" si="10"/>
        <v>171920.75406367145</v>
      </c>
    </row>
    <row r="132" spans="1:9" s="141" customFormat="1" ht="12.75">
      <c r="A132" s="172">
        <v>114</v>
      </c>
      <c r="B132" s="147">
        <f t="shared" si="7"/>
        <v>42887</v>
      </c>
      <c r="C132" s="148">
        <f t="shared" si="11"/>
        <v>171920.75406367145</v>
      </c>
      <c r="D132" s="148">
        <f t="shared" si="12"/>
        <v>1264.1360469859321</v>
      </c>
      <c r="E132" s="149">
        <v>0</v>
      </c>
      <c r="F132" s="148">
        <f t="shared" si="8"/>
        <v>1264.1360469859321</v>
      </c>
      <c r="G132" s="148">
        <f t="shared" si="9"/>
        <v>332.89862914104503</v>
      </c>
      <c r="H132" s="148">
        <f t="shared" si="13"/>
        <v>931.2374178448871</v>
      </c>
      <c r="I132" s="173">
        <f t="shared" si="10"/>
        <v>171587.85543453041</v>
      </c>
    </row>
    <row r="133" spans="1:9" s="141" customFormat="1" ht="12.75">
      <c r="A133" s="172">
        <v>115</v>
      </c>
      <c r="B133" s="147">
        <f t="shared" si="7"/>
        <v>42917</v>
      </c>
      <c r="C133" s="148">
        <f t="shared" si="11"/>
        <v>171587.85543453041</v>
      </c>
      <c r="D133" s="148">
        <f t="shared" si="12"/>
        <v>1264.1360469859321</v>
      </c>
      <c r="E133" s="149">
        <v>0</v>
      </c>
      <c r="F133" s="148">
        <f t="shared" si="8"/>
        <v>1264.1360469859321</v>
      </c>
      <c r="G133" s="148">
        <f t="shared" si="9"/>
        <v>334.70183004889236</v>
      </c>
      <c r="H133" s="148">
        <f t="shared" si="13"/>
        <v>929.4342169370398</v>
      </c>
      <c r="I133" s="173">
        <f t="shared" si="10"/>
        <v>171253.15360448151</v>
      </c>
    </row>
    <row r="134" spans="1:9" s="141" customFormat="1" ht="12.75">
      <c r="A134" s="172">
        <v>116</v>
      </c>
      <c r="B134" s="147">
        <f t="shared" si="7"/>
        <v>42948</v>
      </c>
      <c r="C134" s="148">
        <f t="shared" si="11"/>
        <v>171253.15360448151</v>
      </c>
      <c r="D134" s="148">
        <f t="shared" si="12"/>
        <v>1264.1360469859321</v>
      </c>
      <c r="E134" s="149">
        <v>0</v>
      </c>
      <c r="F134" s="148">
        <f t="shared" si="8"/>
        <v>1264.1360469859321</v>
      </c>
      <c r="G134" s="148">
        <f t="shared" si="9"/>
        <v>336.51479829499056</v>
      </c>
      <c r="H134" s="148">
        <f t="shared" si="13"/>
        <v>927.6212486909416</v>
      </c>
      <c r="I134" s="173">
        <f t="shared" si="10"/>
        <v>170916.63880618653</v>
      </c>
    </row>
    <row r="135" spans="1:9" s="141" customFormat="1" ht="12.75">
      <c r="A135" s="172">
        <v>117</v>
      </c>
      <c r="B135" s="147">
        <f t="shared" si="7"/>
        <v>42979</v>
      </c>
      <c r="C135" s="148">
        <f t="shared" si="11"/>
        <v>170916.63880618653</v>
      </c>
      <c r="D135" s="148">
        <f t="shared" si="12"/>
        <v>1264.1360469859321</v>
      </c>
      <c r="E135" s="149">
        <v>0</v>
      </c>
      <c r="F135" s="148">
        <f t="shared" si="8"/>
        <v>1264.1360469859321</v>
      </c>
      <c r="G135" s="148">
        <f t="shared" si="9"/>
        <v>338.3375867857551</v>
      </c>
      <c r="H135" s="148">
        <f t="shared" si="13"/>
        <v>925.798460200177</v>
      </c>
      <c r="I135" s="173">
        <f t="shared" si="10"/>
        <v>170578.30121940078</v>
      </c>
    </row>
    <row r="136" spans="1:9" s="141" customFormat="1" ht="12.75">
      <c r="A136" s="172">
        <v>118</v>
      </c>
      <c r="B136" s="147">
        <f t="shared" si="7"/>
        <v>43009</v>
      </c>
      <c r="C136" s="148">
        <f t="shared" si="11"/>
        <v>170578.30121940078</v>
      </c>
      <c r="D136" s="148">
        <f t="shared" si="12"/>
        <v>1264.1360469859321</v>
      </c>
      <c r="E136" s="149">
        <v>0</v>
      </c>
      <c r="F136" s="148">
        <f t="shared" si="8"/>
        <v>1264.1360469859321</v>
      </c>
      <c r="G136" s="148">
        <f t="shared" si="9"/>
        <v>340.170248714178</v>
      </c>
      <c r="H136" s="148">
        <f t="shared" si="13"/>
        <v>923.9657982717541</v>
      </c>
      <c r="I136" s="173">
        <f t="shared" si="10"/>
        <v>170238.1309706866</v>
      </c>
    </row>
    <row r="137" spans="1:9" s="141" customFormat="1" ht="12.75">
      <c r="A137" s="172">
        <v>119</v>
      </c>
      <c r="B137" s="147">
        <f t="shared" si="7"/>
        <v>43040</v>
      </c>
      <c r="C137" s="148">
        <f t="shared" si="11"/>
        <v>170238.1309706866</v>
      </c>
      <c r="D137" s="148">
        <f t="shared" si="12"/>
        <v>1264.1360469859321</v>
      </c>
      <c r="E137" s="149">
        <v>0</v>
      </c>
      <c r="F137" s="148">
        <f t="shared" si="8"/>
        <v>1264.1360469859321</v>
      </c>
      <c r="G137" s="148">
        <f t="shared" si="9"/>
        <v>342.0128375613797</v>
      </c>
      <c r="H137" s="148">
        <f t="shared" si="13"/>
        <v>922.1232094245524</v>
      </c>
      <c r="I137" s="173">
        <f t="shared" si="10"/>
        <v>169896.11813312522</v>
      </c>
    </row>
    <row r="138" spans="1:9" s="141" customFormat="1" ht="12.75">
      <c r="A138" s="172">
        <v>120</v>
      </c>
      <c r="B138" s="147">
        <f t="shared" si="7"/>
        <v>43070</v>
      </c>
      <c r="C138" s="148">
        <f t="shared" si="11"/>
        <v>169896.11813312522</v>
      </c>
      <c r="D138" s="148">
        <f t="shared" si="12"/>
        <v>1264.1360469859321</v>
      </c>
      <c r="E138" s="149">
        <v>0</v>
      </c>
      <c r="F138" s="148">
        <f t="shared" si="8"/>
        <v>1264.1360469859321</v>
      </c>
      <c r="G138" s="148">
        <f t="shared" si="9"/>
        <v>343.8654070981705</v>
      </c>
      <c r="H138" s="148">
        <f t="shared" si="13"/>
        <v>920.2706398877616</v>
      </c>
      <c r="I138" s="173">
        <f t="shared" si="10"/>
        <v>169552.25272602704</v>
      </c>
    </row>
    <row r="139" spans="1:9" s="141" customFormat="1" ht="12.75">
      <c r="A139" s="172">
        <v>121</v>
      </c>
      <c r="B139" s="147">
        <f t="shared" si="7"/>
        <v>43101</v>
      </c>
      <c r="C139" s="148">
        <f t="shared" si="11"/>
        <v>169552.25272602704</v>
      </c>
      <c r="D139" s="148">
        <f t="shared" si="12"/>
        <v>1264.1360469859321</v>
      </c>
      <c r="E139" s="149">
        <v>0</v>
      </c>
      <c r="F139" s="148">
        <f t="shared" si="8"/>
        <v>1264.1360469859321</v>
      </c>
      <c r="G139" s="148">
        <f t="shared" si="9"/>
        <v>345.72801138661896</v>
      </c>
      <c r="H139" s="148">
        <f t="shared" si="13"/>
        <v>918.4080355993132</v>
      </c>
      <c r="I139" s="173">
        <f t="shared" si="10"/>
        <v>169206.52471464043</v>
      </c>
    </row>
    <row r="140" spans="1:9" s="141" customFormat="1" ht="12.75">
      <c r="A140" s="172">
        <v>122</v>
      </c>
      <c r="B140" s="147">
        <f t="shared" si="7"/>
        <v>43132</v>
      </c>
      <c r="C140" s="148">
        <f t="shared" si="11"/>
        <v>169206.52471464043</v>
      </c>
      <c r="D140" s="148">
        <f t="shared" si="12"/>
        <v>1264.1360469859321</v>
      </c>
      <c r="E140" s="149">
        <v>0</v>
      </c>
      <c r="F140" s="148">
        <f t="shared" si="8"/>
        <v>1264.1360469859321</v>
      </c>
      <c r="G140" s="148">
        <f t="shared" si="9"/>
        <v>347.6007047816298</v>
      </c>
      <c r="H140" s="148">
        <f t="shared" si="13"/>
        <v>916.5353422043023</v>
      </c>
      <c r="I140" s="173">
        <f t="shared" si="10"/>
        <v>168858.9240098588</v>
      </c>
    </row>
    <row r="141" spans="1:9" s="141" customFormat="1" ht="12.75">
      <c r="A141" s="172">
        <v>123</v>
      </c>
      <c r="B141" s="147">
        <f t="shared" si="7"/>
        <v>43160</v>
      </c>
      <c r="C141" s="148">
        <f t="shared" si="11"/>
        <v>168858.9240098588</v>
      </c>
      <c r="D141" s="148">
        <f t="shared" si="12"/>
        <v>1264.1360469859321</v>
      </c>
      <c r="E141" s="149">
        <v>0</v>
      </c>
      <c r="F141" s="148">
        <f t="shared" si="8"/>
        <v>1264.1360469859321</v>
      </c>
      <c r="G141" s="148">
        <f t="shared" si="9"/>
        <v>349.4835419325302</v>
      </c>
      <c r="H141" s="148">
        <f t="shared" si="13"/>
        <v>914.6525050534019</v>
      </c>
      <c r="I141" s="173">
        <f t="shared" si="10"/>
        <v>168509.44046792627</v>
      </c>
    </row>
    <row r="142" spans="1:9" s="141" customFormat="1" ht="12.75">
      <c r="A142" s="172">
        <v>124</v>
      </c>
      <c r="B142" s="147">
        <f t="shared" si="7"/>
        <v>43191</v>
      </c>
      <c r="C142" s="148">
        <f t="shared" si="11"/>
        <v>168509.44046792627</v>
      </c>
      <c r="D142" s="148">
        <f t="shared" si="12"/>
        <v>1264.1360469859321</v>
      </c>
      <c r="E142" s="149">
        <v>0</v>
      </c>
      <c r="F142" s="148">
        <f t="shared" si="8"/>
        <v>1264.1360469859321</v>
      </c>
      <c r="G142" s="148">
        <f t="shared" si="9"/>
        <v>351.37657778466485</v>
      </c>
      <c r="H142" s="148">
        <f t="shared" si="13"/>
        <v>912.7594692012673</v>
      </c>
      <c r="I142" s="173">
        <f t="shared" si="10"/>
        <v>168158.0638901416</v>
      </c>
    </row>
    <row r="143" spans="1:9" s="141" customFormat="1" ht="12.75">
      <c r="A143" s="172">
        <v>125</v>
      </c>
      <c r="B143" s="147">
        <f t="shared" si="7"/>
        <v>43221</v>
      </c>
      <c r="C143" s="148">
        <f t="shared" si="11"/>
        <v>168158.0638901416</v>
      </c>
      <c r="D143" s="148">
        <f t="shared" si="12"/>
        <v>1264.1360469859321</v>
      </c>
      <c r="E143" s="149">
        <v>0</v>
      </c>
      <c r="F143" s="148">
        <f t="shared" si="8"/>
        <v>1264.1360469859321</v>
      </c>
      <c r="G143" s="148">
        <f t="shared" si="9"/>
        <v>353.27986758099837</v>
      </c>
      <c r="H143" s="148">
        <f t="shared" si="13"/>
        <v>910.8561794049338</v>
      </c>
      <c r="I143" s="173">
        <f t="shared" si="10"/>
        <v>167804.7840225606</v>
      </c>
    </row>
    <row r="144" spans="1:9" s="141" customFormat="1" ht="12.75">
      <c r="A144" s="172">
        <v>126</v>
      </c>
      <c r="B144" s="147">
        <f t="shared" si="7"/>
        <v>43252</v>
      </c>
      <c r="C144" s="148">
        <f t="shared" si="11"/>
        <v>167804.7840225606</v>
      </c>
      <c r="D144" s="148">
        <f t="shared" si="12"/>
        <v>1264.1360469859321</v>
      </c>
      <c r="E144" s="149">
        <v>0</v>
      </c>
      <c r="F144" s="148">
        <f t="shared" si="8"/>
        <v>1264.1360469859321</v>
      </c>
      <c r="G144" s="148">
        <f t="shared" si="9"/>
        <v>355.1934668637289</v>
      </c>
      <c r="H144" s="148">
        <f t="shared" si="13"/>
        <v>908.9425801222033</v>
      </c>
      <c r="I144" s="173">
        <f t="shared" si="10"/>
        <v>167449.59055569686</v>
      </c>
    </row>
    <row r="145" spans="1:9" s="141" customFormat="1" ht="12.75">
      <c r="A145" s="172">
        <v>127</v>
      </c>
      <c r="B145" s="147">
        <f t="shared" si="7"/>
        <v>43282</v>
      </c>
      <c r="C145" s="148">
        <f t="shared" si="11"/>
        <v>167449.59055569686</v>
      </c>
      <c r="D145" s="148">
        <f t="shared" si="12"/>
        <v>1264.1360469859321</v>
      </c>
      <c r="E145" s="149">
        <v>0</v>
      </c>
      <c r="F145" s="148">
        <f t="shared" si="8"/>
        <v>1264.1360469859321</v>
      </c>
      <c r="G145" s="148">
        <f t="shared" si="9"/>
        <v>357.11743147590744</v>
      </c>
      <c r="H145" s="148">
        <f t="shared" si="13"/>
        <v>907.0186155100247</v>
      </c>
      <c r="I145" s="173">
        <f t="shared" si="10"/>
        <v>167092.47312422097</v>
      </c>
    </row>
    <row r="146" spans="1:9" s="141" customFormat="1" ht="12.75">
      <c r="A146" s="172">
        <v>128</v>
      </c>
      <c r="B146" s="147">
        <f t="shared" si="7"/>
        <v>43313</v>
      </c>
      <c r="C146" s="148">
        <f t="shared" si="11"/>
        <v>167092.47312422097</v>
      </c>
      <c r="D146" s="148">
        <f t="shared" si="12"/>
        <v>1264.1360469859321</v>
      </c>
      <c r="E146" s="149">
        <v>0</v>
      </c>
      <c r="F146" s="148">
        <f t="shared" si="8"/>
        <v>1264.1360469859321</v>
      </c>
      <c r="G146" s="148">
        <f t="shared" si="9"/>
        <v>359.05181756306854</v>
      </c>
      <c r="H146" s="148">
        <f t="shared" si="13"/>
        <v>905.0842294228636</v>
      </c>
      <c r="I146" s="173">
        <f t="shared" si="10"/>
        <v>166733.4213066579</v>
      </c>
    </row>
    <row r="147" spans="1:9" s="141" customFormat="1" ht="12.75">
      <c r="A147" s="172">
        <v>129</v>
      </c>
      <c r="B147" s="147">
        <f t="shared" si="7"/>
        <v>43344</v>
      </c>
      <c r="C147" s="148">
        <f t="shared" si="11"/>
        <v>166733.4213066579</v>
      </c>
      <c r="D147" s="148">
        <f t="shared" si="12"/>
        <v>1264.1360469859321</v>
      </c>
      <c r="E147" s="149">
        <v>0</v>
      </c>
      <c r="F147" s="148">
        <f t="shared" si="8"/>
        <v>1264.1360469859321</v>
      </c>
      <c r="G147" s="148">
        <f t="shared" si="9"/>
        <v>360.9966815748686</v>
      </c>
      <c r="H147" s="148">
        <f t="shared" si="13"/>
        <v>903.1393654110635</v>
      </c>
      <c r="I147" s="173">
        <f t="shared" si="10"/>
        <v>166372.42462508302</v>
      </c>
    </row>
    <row r="148" spans="1:9" s="141" customFormat="1" ht="12.75">
      <c r="A148" s="172">
        <v>130</v>
      </c>
      <c r="B148" s="147">
        <f aca="true" t="shared" si="14" ref="B148:B211">IF(Pay_Num&lt;&gt;"",DATE(YEAR(B147),MONTH(B147)+1,DAY(B147)),"")</f>
        <v>43374</v>
      </c>
      <c r="C148" s="148">
        <f t="shared" si="11"/>
        <v>166372.42462508302</v>
      </c>
      <c r="D148" s="148">
        <f t="shared" si="12"/>
        <v>1264.1360469859321</v>
      </c>
      <c r="E148" s="149">
        <v>0</v>
      </c>
      <c r="F148" s="148">
        <f aca="true" t="shared" si="15" ref="F148:F211">IF(Pay_Num&lt;&gt;"",Sched_Pay+Extra_Pay,"")</f>
        <v>1264.1360469859321</v>
      </c>
      <c r="G148" s="148">
        <f aca="true" t="shared" si="16" ref="G148:G211">IF(Pay_Num&lt;&gt;"",Total_Pay-Int,"")</f>
        <v>362.9520802667324</v>
      </c>
      <c r="H148" s="148">
        <f t="shared" si="13"/>
        <v>901.1839667191997</v>
      </c>
      <c r="I148" s="173">
        <f aca="true" t="shared" si="17" ref="I148:I211">IF(Pay_Num&lt;&gt;"",Beg_Bal-Princ,"")</f>
        <v>166009.4725448163</v>
      </c>
    </row>
    <row r="149" spans="1:9" s="141" customFormat="1" ht="12.75">
      <c r="A149" s="172">
        <v>131</v>
      </c>
      <c r="B149" s="147">
        <f t="shared" si="14"/>
        <v>43405</v>
      </c>
      <c r="C149" s="148">
        <f aca="true" t="shared" si="18" ref="C149:C212">IF(Pay_Num&lt;&gt;"",I148,"")</f>
        <v>166009.4725448163</v>
      </c>
      <c r="D149" s="148">
        <f aca="true" t="shared" si="19" ref="D149:D212">IF(Pay_Num&lt;&gt;"",Scheduled_Monthly_Payment,"")</f>
        <v>1264.1360469859321</v>
      </c>
      <c r="E149" s="149">
        <v>0</v>
      </c>
      <c r="F149" s="148">
        <f t="shared" si="15"/>
        <v>1264.1360469859321</v>
      </c>
      <c r="G149" s="148">
        <f t="shared" si="16"/>
        <v>364.9180707015105</v>
      </c>
      <c r="H149" s="148">
        <f aca="true" t="shared" si="20" ref="H149:H212">IF(Pay_Num&lt;&gt;"",Beg_Bal*Interest_Rate/12,"")</f>
        <v>899.2179762844216</v>
      </c>
      <c r="I149" s="173">
        <f t="shared" si="17"/>
        <v>165644.5544741148</v>
      </c>
    </row>
    <row r="150" spans="1:9" s="141" customFormat="1" ht="12.75">
      <c r="A150" s="172">
        <v>132</v>
      </c>
      <c r="B150" s="147">
        <f t="shared" si="14"/>
        <v>43435</v>
      </c>
      <c r="C150" s="148">
        <f t="shared" si="18"/>
        <v>165644.5544741148</v>
      </c>
      <c r="D150" s="148">
        <f t="shared" si="19"/>
        <v>1264.1360469859321</v>
      </c>
      <c r="E150" s="149">
        <v>0</v>
      </c>
      <c r="F150" s="148">
        <f t="shared" si="15"/>
        <v>1264.1360469859321</v>
      </c>
      <c r="G150" s="148">
        <f t="shared" si="16"/>
        <v>366.8947102511436</v>
      </c>
      <c r="H150" s="148">
        <f t="shared" si="20"/>
        <v>897.2413367347885</v>
      </c>
      <c r="I150" s="173">
        <f t="shared" si="17"/>
        <v>165277.65976386366</v>
      </c>
    </row>
    <row r="151" spans="1:9" s="141" customFormat="1" ht="12.75">
      <c r="A151" s="172">
        <v>133</v>
      </c>
      <c r="B151" s="147">
        <f t="shared" si="14"/>
        <v>43466</v>
      </c>
      <c r="C151" s="148">
        <f t="shared" si="18"/>
        <v>165277.65976386366</v>
      </c>
      <c r="D151" s="148">
        <f t="shared" si="19"/>
        <v>1264.1360469859321</v>
      </c>
      <c r="E151" s="149">
        <v>0</v>
      </c>
      <c r="F151" s="148">
        <f t="shared" si="15"/>
        <v>1264.1360469859321</v>
      </c>
      <c r="G151" s="148">
        <f t="shared" si="16"/>
        <v>368.8820565983373</v>
      </c>
      <c r="H151" s="148">
        <f t="shared" si="20"/>
        <v>895.2539903875949</v>
      </c>
      <c r="I151" s="173">
        <f t="shared" si="17"/>
        <v>164908.7777072653</v>
      </c>
    </row>
    <row r="152" spans="1:9" s="141" customFormat="1" ht="12.75">
      <c r="A152" s="172">
        <v>134</v>
      </c>
      <c r="B152" s="147">
        <f t="shared" si="14"/>
        <v>43497</v>
      </c>
      <c r="C152" s="148">
        <f t="shared" si="18"/>
        <v>164908.7777072653</v>
      </c>
      <c r="D152" s="148">
        <f t="shared" si="19"/>
        <v>1264.1360469859321</v>
      </c>
      <c r="E152" s="149">
        <v>0</v>
      </c>
      <c r="F152" s="148">
        <f t="shared" si="15"/>
        <v>1264.1360469859321</v>
      </c>
      <c r="G152" s="148">
        <f t="shared" si="16"/>
        <v>370.88016773824506</v>
      </c>
      <c r="H152" s="148">
        <f t="shared" si="20"/>
        <v>893.2558792476871</v>
      </c>
      <c r="I152" s="173">
        <f t="shared" si="17"/>
        <v>164537.89753952707</v>
      </c>
    </row>
    <row r="153" spans="1:9" s="141" customFormat="1" ht="12.75">
      <c r="A153" s="172">
        <v>135</v>
      </c>
      <c r="B153" s="147">
        <f t="shared" si="14"/>
        <v>43525</v>
      </c>
      <c r="C153" s="148">
        <f t="shared" si="18"/>
        <v>164537.89753952707</v>
      </c>
      <c r="D153" s="148">
        <f t="shared" si="19"/>
        <v>1264.1360469859321</v>
      </c>
      <c r="E153" s="149">
        <v>0</v>
      </c>
      <c r="F153" s="148">
        <f t="shared" si="15"/>
        <v>1264.1360469859321</v>
      </c>
      <c r="G153" s="148">
        <f t="shared" si="16"/>
        <v>372.8891019801605</v>
      </c>
      <c r="H153" s="148">
        <f t="shared" si="20"/>
        <v>891.2469450057716</v>
      </c>
      <c r="I153" s="173">
        <f t="shared" si="17"/>
        <v>164165.0084375469</v>
      </c>
    </row>
    <row r="154" spans="1:9" s="141" customFormat="1" ht="12.75">
      <c r="A154" s="172">
        <v>136</v>
      </c>
      <c r="B154" s="147">
        <f t="shared" si="14"/>
        <v>43556</v>
      </c>
      <c r="C154" s="148">
        <f t="shared" si="18"/>
        <v>164165.0084375469</v>
      </c>
      <c r="D154" s="148">
        <f t="shared" si="19"/>
        <v>1264.1360469859321</v>
      </c>
      <c r="E154" s="149">
        <v>0</v>
      </c>
      <c r="F154" s="148">
        <f t="shared" si="15"/>
        <v>1264.1360469859321</v>
      </c>
      <c r="G154" s="148">
        <f t="shared" si="16"/>
        <v>374.9089179492197</v>
      </c>
      <c r="H154" s="148">
        <f t="shared" si="20"/>
        <v>889.2271290367124</v>
      </c>
      <c r="I154" s="173">
        <f t="shared" si="17"/>
        <v>163790.0995195977</v>
      </c>
    </row>
    <row r="155" spans="1:9" s="141" customFormat="1" ht="12.75">
      <c r="A155" s="172">
        <v>137</v>
      </c>
      <c r="B155" s="147">
        <f t="shared" si="14"/>
        <v>43586</v>
      </c>
      <c r="C155" s="148">
        <f t="shared" si="18"/>
        <v>163790.0995195977</v>
      </c>
      <c r="D155" s="148">
        <f t="shared" si="19"/>
        <v>1264.1360469859321</v>
      </c>
      <c r="E155" s="149">
        <v>0</v>
      </c>
      <c r="F155" s="148">
        <f t="shared" si="15"/>
        <v>1264.1360469859321</v>
      </c>
      <c r="G155" s="148">
        <f t="shared" si="16"/>
        <v>376.9396745881112</v>
      </c>
      <c r="H155" s="148">
        <f t="shared" si="20"/>
        <v>887.1963723978209</v>
      </c>
      <c r="I155" s="173">
        <f t="shared" si="17"/>
        <v>163413.15984500956</v>
      </c>
    </row>
    <row r="156" spans="1:9" s="141" customFormat="1" ht="12.75">
      <c r="A156" s="172">
        <v>138</v>
      </c>
      <c r="B156" s="147">
        <f t="shared" si="14"/>
        <v>43617</v>
      </c>
      <c r="C156" s="148">
        <f t="shared" si="18"/>
        <v>163413.15984500956</v>
      </c>
      <c r="D156" s="148">
        <f t="shared" si="19"/>
        <v>1264.1360469859321</v>
      </c>
      <c r="E156" s="149">
        <v>0</v>
      </c>
      <c r="F156" s="148">
        <f t="shared" si="15"/>
        <v>1264.1360469859321</v>
      </c>
      <c r="G156" s="148">
        <f t="shared" si="16"/>
        <v>378.9814311587969</v>
      </c>
      <c r="H156" s="148">
        <f t="shared" si="20"/>
        <v>885.1546158271352</v>
      </c>
      <c r="I156" s="173">
        <f t="shared" si="17"/>
        <v>163034.17841385078</v>
      </c>
    </row>
    <row r="157" spans="1:9" s="141" customFormat="1" ht="12.75">
      <c r="A157" s="172">
        <v>139</v>
      </c>
      <c r="B157" s="147">
        <f t="shared" si="14"/>
        <v>43647</v>
      </c>
      <c r="C157" s="148">
        <f t="shared" si="18"/>
        <v>163034.17841385078</v>
      </c>
      <c r="D157" s="148">
        <f t="shared" si="19"/>
        <v>1264.1360469859321</v>
      </c>
      <c r="E157" s="149">
        <v>0</v>
      </c>
      <c r="F157" s="148">
        <f t="shared" si="15"/>
        <v>1264.1360469859321</v>
      </c>
      <c r="G157" s="148">
        <f t="shared" si="16"/>
        <v>381.0342472442404</v>
      </c>
      <c r="H157" s="148">
        <f t="shared" si="20"/>
        <v>883.1017997416917</v>
      </c>
      <c r="I157" s="173">
        <f t="shared" si="17"/>
        <v>162653.14416660654</v>
      </c>
    </row>
    <row r="158" spans="1:9" s="141" customFormat="1" ht="12.75">
      <c r="A158" s="172">
        <v>140</v>
      </c>
      <c r="B158" s="147">
        <f t="shared" si="14"/>
        <v>43678</v>
      </c>
      <c r="C158" s="148">
        <f t="shared" si="18"/>
        <v>162653.14416660654</v>
      </c>
      <c r="D158" s="148">
        <f t="shared" si="19"/>
        <v>1264.1360469859321</v>
      </c>
      <c r="E158" s="149">
        <v>0</v>
      </c>
      <c r="F158" s="148">
        <f t="shared" si="15"/>
        <v>1264.1360469859321</v>
      </c>
      <c r="G158" s="148">
        <f t="shared" si="16"/>
        <v>383.09818275014663</v>
      </c>
      <c r="H158" s="148">
        <f t="shared" si="20"/>
        <v>881.0378642357855</v>
      </c>
      <c r="I158" s="173">
        <f t="shared" si="17"/>
        <v>162270.0459838564</v>
      </c>
    </row>
    <row r="159" spans="1:9" s="141" customFormat="1" ht="12.75">
      <c r="A159" s="172">
        <v>141</v>
      </c>
      <c r="B159" s="147">
        <f t="shared" si="14"/>
        <v>43709</v>
      </c>
      <c r="C159" s="148">
        <f t="shared" si="18"/>
        <v>162270.0459838564</v>
      </c>
      <c r="D159" s="148">
        <f t="shared" si="19"/>
        <v>1264.1360469859321</v>
      </c>
      <c r="E159" s="149">
        <v>0</v>
      </c>
      <c r="F159" s="148">
        <f t="shared" si="15"/>
        <v>1264.1360469859321</v>
      </c>
      <c r="G159" s="148">
        <f t="shared" si="16"/>
        <v>385.1732979067099</v>
      </c>
      <c r="H159" s="148">
        <f t="shared" si="20"/>
        <v>878.9627490792222</v>
      </c>
      <c r="I159" s="173">
        <f t="shared" si="17"/>
        <v>161884.8726859497</v>
      </c>
    </row>
    <row r="160" spans="1:9" s="141" customFormat="1" ht="12.75">
      <c r="A160" s="172">
        <v>142</v>
      </c>
      <c r="B160" s="147">
        <f t="shared" si="14"/>
        <v>43739</v>
      </c>
      <c r="C160" s="148">
        <f t="shared" si="18"/>
        <v>161884.8726859497</v>
      </c>
      <c r="D160" s="148">
        <f t="shared" si="19"/>
        <v>1264.1360469859321</v>
      </c>
      <c r="E160" s="149">
        <v>0</v>
      </c>
      <c r="F160" s="148">
        <f t="shared" si="15"/>
        <v>1264.1360469859321</v>
      </c>
      <c r="G160" s="148">
        <f t="shared" si="16"/>
        <v>387.25965327037125</v>
      </c>
      <c r="H160" s="148">
        <f t="shared" si="20"/>
        <v>876.8763937155609</v>
      </c>
      <c r="I160" s="173">
        <f t="shared" si="17"/>
        <v>161497.61303267934</v>
      </c>
    </row>
    <row r="161" spans="1:9" s="141" customFormat="1" ht="12.75">
      <c r="A161" s="172">
        <v>143</v>
      </c>
      <c r="B161" s="147">
        <f t="shared" si="14"/>
        <v>43770</v>
      </c>
      <c r="C161" s="148">
        <f t="shared" si="18"/>
        <v>161497.61303267934</v>
      </c>
      <c r="D161" s="148">
        <f t="shared" si="19"/>
        <v>1264.1360469859321</v>
      </c>
      <c r="E161" s="149">
        <v>0</v>
      </c>
      <c r="F161" s="148">
        <f t="shared" si="15"/>
        <v>1264.1360469859321</v>
      </c>
      <c r="G161" s="148">
        <f t="shared" si="16"/>
        <v>389.35730972558565</v>
      </c>
      <c r="H161" s="148">
        <f t="shared" si="20"/>
        <v>874.7787372603465</v>
      </c>
      <c r="I161" s="173">
        <f t="shared" si="17"/>
        <v>161108.25572295376</v>
      </c>
    </row>
    <row r="162" spans="1:9" s="141" customFormat="1" ht="12.75">
      <c r="A162" s="172">
        <v>144</v>
      </c>
      <c r="B162" s="147">
        <f t="shared" si="14"/>
        <v>43800</v>
      </c>
      <c r="C162" s="148">
        <f t="shared" si="18"/>
        <v>161108.25572295376</v>
      </c>
      <c r="D162" s="148">
        <f t="shared" si="19"/>
        <v>1264.1360469859321</v>
      </c>
      <c r="E162" s="149">
        <v>0</v>
      </c>
      <c r="F162" s="148">
        <f t="shared" si="15"/>
        <v>1264.1360469859321</v>
      </c>
      <c r="G162" s="148">
        <f t="shared" si="16"/>
        <v>391.4663284865993</v>
      </c>
      <c r="H162" s="148">
        <f t="shared" si="20"/>
        <v>872.6697184993328</v>
      </c>
      <c r="I162" s="173">
        <f t="shared" si="17"/>
        <v>160716.78939446717</v>
      </c>
    </row>
    <row r="163" spans="1:9" s="141" customFormat="1" ht="12.75">
      <c r="A163" s="172">
        <v>145</v>
      </c>
      <c r="B163" s="147">
        <f t="shared" si="14"/>
        <v>43831</v>
      </c>
      <c r="C163" s="148">
        <f t="shared" si="18"/>
        <v>160716.78939446717</v>
      </c>
      <c r="D163" s="148">
        <f t="shared" si="19"/>
        <v>1264.1360469859321</v>
      </c>
      <c r="E163" s="149">
        <v>0</v>
      </c>
      <c r="F163" s="148">
        <f t="shared" si="15"/>
        <v>1264.1360469859321</v>
      </c>
      <c r="G163" s="148">
        <f t="shared" si="16"/>
        <v>393.58677109923497</v>
      </c>
      <c r="H163" s="148">
        <f t="shared" si="20"/>
        <v>870.5492758866972</v>
      </c>
      <c r="I163" s="173">
        <f t="shared" si="17"/>
        <v>160323.20262336792</v>
      </c>
    </row>
    <row r="164" spans="1:9" s="141" customFormat="1" ht="12.75">
      <c r="A164" s="172">
        <v>146</v>
      </c>
      <c r="B164" s="147">
        <f t="shared" si="14"/>
        <v>43862</v>
      </c>
      <c r="C164" s="148">
        <f t="shared" si="18"/>
        <v>160323.20262336792</v>
      </c>
      <c r="D164" s="148">
        <f t="shared" si="19"/>
        <v>1264.1360469859321</v>
      </c>
      <c r="E164" s="149">
        <v>0</v>
      </c>
      <c r="F164" s="148">
        <f t="shared" si="15"/>
        <v>1264.1360469859321</v>
      </c>
      <c r="G164" s="148">
        <f t="shared" si="16"/>
        <v>395.71869944268917</v>
      </c>
      <c r="H164" s="148">
        <f t="shared" si="20"/>
        <v>868.417347543243</v>
      </c>
      <c r="I164" s="173">
        <f t="shared" si="17"/>
        <v>159927.48392392523</v>
      </c>
    </row>
    <row r="165" spans="1:9" s="141" customFormat="1" ht="12.75">
      <c r="A165" s="172">
        <v>147</v>
      </c>
      <c r="B165" s="147">
        <f t="shared" si="14"/>
        <v>43891</v>
      </c>
      <c r="C165" s="148">
        <f t="shared" si="18"/>
        <v>159927.48392392523</v>
      </c>
      <c r="D165" s="148">
        <f t="shared" si="19"/>
        <v>1264.1360469859321</v>
      </c>
      <c r="E165" s="149">
        <v>0</v>
      </c>
      <c r="F165" s="148">
        <f t="shared" si="15"/>
        <v>1264.1360469859321</v>
      </c>
      <c r="G165" s="148">
        <f t="shared" si="16"/>
        <v>397.86217573133706</v>
      </c>
      <c r="H165" s="148">
        <f t="shared" si="20"/>
        <v>866.2738712545951</v>
      </c>
      <c r="I165" s="173">
        <f t="shared" si="17"/>
        <v>159529.6217481939</v>
      </c>
    </row>
    <row r="166" spans="1:9" s="141" customFormat="1" ht="12.75">
      <c r="A166" s="172">
        <v>148</v>
      </c>
      <c r="B166" s="147">
        <f t="shared" si="14"/>
        <v>43922</v>
      </c>
      <c r="C166" s="148">
        <f t="shared" si="18"/>
        <v>159529.6217481939</v>
      </c>
      <c r="D166" s="148">
        <f t="shared" si="19"/>
        <v>1264.1360469859321</v>
      </c>
      <c r="E166" s="149">
        <v>0</v>
      </c>
      <c r="F166" s="148">
        <f t="shared" si="15"/>
        <v>1264.1360469859321</v>
      </c>
      <c r="G166" s="148">
        <f t="shared" si="16"/>
        <v>400.0172625165485</v>
      </c>
      <c r="H166" s="148">
        <f t="shared" si="20"/>
        <v>864.1187844693836</v>
      </c>
      <c r="I166" s="173">
        <f t="shared" si="17"/>
        <v>159129.60448567735</v>
      </c>
    </row>
    <row r="167" spans="1:9" s="141" customFormat="1" ht="12.75">
      <c r="A167" s="172">
        <v>149</v>
      </c>
      <c r="B167" s="147">
        <f t="shared" si="14"/>
        <v>43952</v>
      </c>
      <c r="C167" s="148">
        <f t="shared" si="18"/>
        <v>159129.60448567735</v>
      </c>
      <c r="D167" s="148">
        <f t="shared" si="19"/>
        <v>1264.1360469859321</v>
      </c>
      <c r="E167" s="149">
        <v>0</v>
      </c>
      <c r="F167" s="148">
        <f t="shared" si="15"/>
        <v>1264.1360469859321</v>
      </c>
      <c r="G167" s="148">
        <f t="shared" si="16"/>
        <v>402.1840226885131</v>
      </c>
      <c r="H167" s="148">
        <f t="shared" si="20"/>
        <v>861.952024297419</v>
      </c>
      <c r="I167" s="173">
        <f t="shared" si="17"/>
        <v>158727.42046298884</v>
      </c>
    </row>
    <row r="168" spans="1:9" s="141" customFormat="1" ht="12.75">
      <c r="A168" s="172">
        <v>150</v>
      </c>
      <c r="B168" s="147">
        <f t="shared" si="14"/>
        <v>43983</v>
      </c>
      <c r="C168" s="148">
        <f t="shared" si="18"/>
        <v>158727.42046298884</v>
      </c>
      <c r="D168" s="148">
        <f t="shared" si="19"/>
        <v>1264.1360469859321</v>
      </c>
      <c r="E168" s="149">
        <v>0</v>
      </c>
      <c r="F168" s="148">
        <f t="shared" si="15"/>
        <v>1264.1360469859321</v>
      </c>
      <c r="G168" s="148">
        <f t="shared" si="16"/>
        <v>404.3625194780759</v>
      </c>
      <c r="H168" s="148">
        <f t="shared" si="20"/>
        <v>859.7735275078562</v>
      </c>
      <c r="I168" s="173">
        <f t="shared" si="17"/>
        <v>158323.05794351076</v>
      </c>
    </row>
    <row r="169" spans="1:9" s="141" customFormat="1" ht="12.75">
      <c r="A169" s="172">
        <v>151</v>
      </c>
      <c r="B169" s="147">
        <f t="shared" si="14"/>
        <v>44013</v>
      </c>
      <c r="C169" s="148">
        <f t="shared" si="18"/>
        <v>158323.05794351076</v>
      </c>
      <c r="D169" s="148">
        <f t="shared" si="19"/>
        <v>1264.1360469859321</v>
      </c>
      <c r="E169" s="149">
        <v>0</v>
      </c>
      <c r="F169" s="148">
        <f t="shared" si="15"/>
        <v>1264.1360469859321</v>
      </c>
      <c r="G169" s="148">
        <f t="shared" si="16"/>
        <v>406.552816458582</v>
      </c>
      <c r="H169" s="148">
        <f t="shared" si="20"/>
        <v>857.5832305273501</v>
      </c>
      <c r="I169" s="173">
        <f t="shared" si="17"/>
        <v>157916.5051270522</v>
      </c>
    </row>
    <row r="170" spans="1:9" s="141" customFormat="1" ht="12.75">
      <c r="A170" s="172">
        <v>152</v>
      </c>
      <c r="B170" s="147">
        <f t="shared" si="14"/>
        <v>44044</v>
      </c>
      <c r="C170" s="148">
        <f t="shared" si="18"/>
        <v>157916.5051270522</v>
      </c>
      <c r="D170" s="148">
        <f t="shared" si="19"/>
        <v>1264.1360469859321</v>
      </c>
      <c r="E170" s="149">
        <v>0</v>
      </c>
      <c r="F170" s="148">
        <f t="shared" si="15"/>
        <v>1264.1360469859321</v>
      </c>
      <c r="G170" s="148">
        <f t="shared" si="16"/>
        <v>408.75497754773266</v>
      </c>
      <c r="H170" s="148">
        <f t="shared" si="20"/>
        <v>855.3810694381995</v>
      </c>
      <c r="I170" s="173">
        <f t="shared" si="17"/>
        <v>157507.75014950446</v>
      </c>
    </row>
    <row r="171" spans="1:9" s="141" customFormat="1" ht="12.75">
      <c r="A171" s="172">
        <v>153</v>
      </c>
      <c r="B171" s="147">
        <f t="shared" si="14"/>
        <v>44075</v>
      </c>
      <c r="C171" s="148">
        <f t="shared" si="18"/>
        <v>157507.75014950446</v>
      </c>
      <c r="D171" s="148">
        <f t="shared" si="19"/>
        <v>1264.1360469859321</v>
      </c>
      <c r="E171" s="149">
        <v>0</v>
      </c>
      <c r="F171" s="148">
        <f t="shared" si="15"/>
        <v>1264.1360469859321</v>
      </c>
      <c r="G171" s="148">
        <f t="shared" si="16"/>
        <v>410.96906700944953</v>
      </c>
      <c r="H171" s="148">
        <f t="shared" si="20"/>
        <v>853.1669799764826</v>
      </c>
      <c r="I171" s="173">
        <f t="shared" si="17"/>
        <v>157096.781082495</v>
      </c>
    </row>
    <row r="172" spans="1:9" s="141" customFormat="1" ht="12.75">
      <c r="A172" s="172">
        <v>154</v>
      </c>
      <c r="B172" s="147">
        <f t="shared" si="14"/>
        <v>44105</v>
      </c>
      <c r="C172" s="148">
        <f t="shared" si="18"/>
        <v>157096.781082495</v>
      </c>
      <c r="D172" s="148">
        <f t="shared" si="19"/>
        <v>1264.1360469859321</v>
      </c>
      <c r="E172" s="149">
        <v>0</v>
      </c>
      <c r="F172" s="148">
        <f t="shared" si="15"/>
        <v>1264.1360469859321</v>
      </c>
      <c r="G172" s="148">
        <f t="shared" si="16"/>
        <v>413.1951494557509</v>
      </c>
      <c r="H172" s="148">
        <f t="shared" si="20"/>
        <v>850.9408975301812</v>
      </c>
      <c r="I172" s="173">
        <f t="shared" si="17"/>
        <v>156683.58593303926</v>
      </c>
    </row>
    <row r="173" spans="1:9" s="141" customFormat="1" ht="12.75">
      <c r="A173" s="172">
        <v>155</v>
      </c>
      <c r="B173" s="147">
        <f t="shared" si="14"/>
        <v>44136</v>
      </c>
      <c r="C173" s="148">
        <f t="shared" si="18"/>
        <v>156683.58593303926</v>
      </c>
      <c r="D173" s="148">
        <f t="shared" si="19"/>
        <v>1264.1360469859321</v>
      </c>
      <c r="E173" s="149">
        <v>0</v>
      </c>
      <c r="F173" s="148">
        <f t="shared" si="15"/>
        <v>1264.1360469859321</v>
      </c>
      <c r="G173" s="148">
        <f t="shared" si="16"/>
        <v>415.43328984863615</v>
      </c>
      <c r="H173" s="148">
        <f t="shared" si="20"/>
        <v>848.702757137296</v>
      </c>
      <c r="I173" s="173">
        <f t="shared" si="17"/>
        <v>156268.1526431906</v>
      </c>
    </row>
    <row r="174" spans="1:9" s="141" customFormat="1" ht="12.75">
      <c r="A174" s="172">
        <v>156</v>
      </c>
      <c r="B174" s="147">
        <f t="shared" si="14"/>
        <v>44166</v>
      </c>
      <c r="C174" s="148">
        <f t="shared" si="18"/>
        <v>156268.1526431906</v>
      </c>
      <c r="D174" s="148">
        <f t="shared" si="19"/>
        <v>1264.1360469859321</v>
      </c>
      <c r="E174" s="149">
        <v>0</v>
      </c>
      <c r="F174" s="148">
        <f t="shared" si="15"/>
        <v>1264.1360469859321</v>
      </c>
      <c r="G174" s="148">
        <f t="shared" si="16"/>
        <v>417.68355350198294</v>
      </c>
      <c r="H174" s="148">
        <f t="shared" si="20"/>
        <v>846.4524934839492</v>
      </c>
      <c r="I174" s="173">
        <f t="shared" si="17"/>
        <v>155850.46908968862</v>
      </c>
    </row>
    <row r="175" spans="1:9" s="141" customFormat="1" ht="12.75">
      <c r="A175" s="172">
        <v>157</v>
      </c>
      <c r="B175" s="147">
        <f t="shared" si="14"/>
        <v>44197</v>
      </c>
      <c r="C175" s="148">
        <f t="shared" si="18"/>
        <v>155850.46908968862</v>
      </c>
      <c r="D175" s="148">
        <f t="shared" si="19"/>
        <v>1264.1360469859321</v>
      </c>
      <c r="E175" s="149">
        <v>0</v>
      </c>
      <c r="F175" s="148">
        <f t="shared" si="15"/>
        <v>1264.1360469859321</v>
      </c>
      <c r="G175" s="148">
        <f t="shared" si="16"/>
        <v>419.94600608345206</v>
      </c>
      <c r="H175" s="148">
        <f t="shared" si="20"/>
        <v>844.1900409024801</v>
      </c>
      <c r="I175" s="173">
        <f t="shared" si="17"/>
        <v>155430.52308360516</v>
      </c>
    </row>
    <row r="176" spans="1:9" s="141" customFormat="1" ht="12.75">
      <c r="A176" s="172">
        <v>158</v>
      </c>
      <c r="B176" s="147">
        <f t="shared" si="14"/>
        <v>44228</v>
      </c>
      <c r="C176" s="148">
        <f t="shared" si="18"/>
        <v>155430.52308360516</v>
      </c>
      <c r="D176" s="148">
        <f t="shared" si="19"/>
        <v>1264.1360469859321</v>
      </c>
      <c r="E176" s="149">
        <v>0</v>
      </c>
      <c r="F176" s="148">
        <f t="shared" si="15"/>
        <v>1264.1360469859321</v>
      </c>
      <c r="G176" s="148">
        <f t="shared" si="16"/>
        <v>422.22071361640405</v>
      </c>
      <c r="H176" s="148">
        <f t="shared" si="20"/>
        <v>841.9153333695281</v>
      </c>
      <c r="I176" s="173">
        <f t="shared" si="17"/>
        <v>155008.30236998876</v>
      </c>
    </row>
    <row r="177" spans="1:9" s="141" customFormat="1" ht="12.75">
      <c r="A177" s="172">
        <v>159</v>
      </c>
      <c r="B177" s="147">
        <f t="shared" si="14"/>
        <v>44256</v>
      </c>
      <c r="C177" s="148">
        <f t="shared" si="18"/>
        <v>155008.30236998876</v>
      </c>
      <c r="D177" s="148">
        <f t="shared" si="19"/>
        <v>1264.1360469859321</v>
      </c>
      <c r="E177" s="149">
        <v>0</v>
      </c>
      <c r="F177" s="148">
        <f t="shared" si="15"/>
        <v>1264.1360469859321</v>
      </c>
      <c r="G177" s="148">
        <f t="shared" si="16"/>
        <v>424.5077424818263</v>
      </c>
      <c r="H177" s="148">
        <f t="shared" si="20"/>
        <v>839.6283045041058</v>
      </c>
      <c r="I177" s="173">
        <f t="shared" si="17"/>
        <v>154583.79462750693</v>
      </c>
    </row>
    <row r="178" spans="1:9" s="141" customFormat="1" ht="12.75">
      <c r="A178" s="172">
        <v>160</v>
      </c>
      <c r="B178" s="147">
        <f t="shared" si="14"/>
        <v>44287</v>
      </c>
      <c r="C178" s="148">
        <f t="shared" si="18"/>
        <v>154583.79462750693</v>
      </c>
      <c r="D178" s="148">
        <f t="shared" si="19"/>
        <v>1264.1360469859321</v>
      </c>
      <c r="E178" s="149">
        <v>0</v>
      </c>
      <c r="F178" s="148">
        <f t="shared" si="15"/>
        <v>1264.1360469859321</v>
      </c>
      <c r="G178" s="148">
        <f t="shared" si="16"/>
        <v>426.8071594202696</v>
      </c>
      <c r="H178" s="148">
        <f t="shared" si="20"/>
        <v>837.3288875656625</v>
      </c>
      <c r="I178" s="173">
        <f t="shared" si="17"/>
        <v>154156.98746808665</v>
      </c>
    </row>
    <row r="179" spans="1:9" s="141" customFormat="1" ht="12.75">
      <c r="A179" s="172">
        <v>161</v>
      </c>
      <c r="B179" s="147">
        <f t="shared" si="14"/>
        <v>44317</v>
      </c>
      <c r="C179" s="148">
        <f t="shared" si="18"/>
        <v>154156.98746808665</v>
      </c>
      <c r="D179" s="148">
        <f t="shared" si="19"/>
        <v>1264.1360469859321</v>
      </c>
      <c r="E179" s="149">
        <v>0</v>
      </c>
      <c r="F179" s="148">
        <f t="shared" si="15"/>
        <v>1264.1360469859321</v>
      </c>
      <c r="G179" s="148">
        <f t="shared" si="16"/>
        <v>429.11903153379603</v>
      </c>
      <c r="H179" s="148">
        <f t="shared" si="20"/>
        <v>835.0170154521361</v>
      </c>
      <c r="I179" s="173">
        <f t="shared" si="17"/>
        <v>153727.86843655285</v>
      </c>
    </row>
    <row r="180" spans="1:9" s="141" customFormat="1" ht="12.75">
      <c r="A180" s="172">
        <v>162</v>
      </c>
      <c r="B180" s="147">
        <f t="shared" si="14"/>
        <v>44348</v>
      </c>
      <c r="C180" s="148">
        <f t="shared" si="18"/>
        <v>153727.86843655285</v>
      </c>
      <c r="D180" s="148">
        <f t="shared" si="19"/>
        <v>1264.1360469859321</v>
      </c>
      <c r="E180" s="149">
        <v>0</v>
      </c>
      <c r="F180" s="148">
        <f t="shared" si="15"/>
        <v>1264.1360469859321</v>
      </c>
      <c r="G180" s="148">
        <f t="shared" si="16"/>
        <v>431.44342628793754</v>
      </c>
      <c r="H180" s="148">
        <f t="shared" si="20"/>
        <v>832.6926206979946</v>
      </c>
      <c r="I180" s="173">
        <f t="shared" si="17"/>
        <v>153296.4250102649</v>
      </c>
    </row>
    <row r="181" spans="1:9" s="141" customFormat="1" ht="12.75">
      <c r="A181" s="172">
        <v>163</v>
      </c>
      <c r="B181" s="147">
        <f t="shared" si="14"/>
        <v>44378</v>
      </c>
      <c r="C181" s="148">
        <f t="shared" si="18"/>
        <v>153296.4250102649</v>
      </c>
      <c r="D181" s="148">
        <f t="shared" si="19"/>
        <v>1264.1360469859321</v>
      </c>
      <c r="E181" s="149">
        <v>0</v>
      </c>
      <c r="F181" s="148">
        <f t="shared" si="15"/>
        <v>1264.1360469859321</v>
      </c>
      <c r="G181" s="148">
        <f t="shared" si="16"/>
        <v>433.7804115136638</v>
      </c>
      <c r="H181" s="148">
        <f t="shared" si="20"/>
        <v>830.3556354722683</v>
      </c>
      <c r="I181" s="173">
        <f t="shared" si="17"/>
        <v>152862.64459875124</v>
      </c>
    </row>
    <row r="182" spans="1:9" s="141" customFormat="1" ht="12.75">
      <c r="A182" s="172">
        <v>164</v>
      </c>
      <c r="B182" s="147">
        <f t="shared" si="14"/>
        <v>44409</v>
      </c>
      <c r="C182" s="148">
        <f t="shared" si="18"/>
        <v>152862.64459875124</v>
      </c>
      <c r="D182" s="148">
        <f t="shared" si="19"/>
        <v>1264.1360469859321</v>
      </c>
      <c r="E182" s="149">
        <v>0</v>
      </c>
      <c r="F182" s="148">
        <f t="shared" si="15"/>
        <v>1264.1360469859321</v>
      </c>
      <c r="G182" s="148">
        <f t="shared" si="16"/>
        <v>436.13005540936285</v>
      </c>
      <c r="H182" s="148">
        <f t="shared" si="20"/>
        <v>828.0059915765693</v>
      </c>
      <c r="I182" s="173">
        <f t="shared" si="17"/>
        <v>152426.51454334188</v>
      </c>
    </row>
    <row r="183" spans="1:9" s="141" customFormat="1" ht="12.75">
      <c r="A183" s="172">
        <v>165</v>
      </c>
      <c r="B183" s="147">
        <f t="shared" si="14"/>
        <v>44440</v>
      </c>
      <c r="C183" s="148">
        <f t="shared" si="18"/>
        <v>152426.51454334188</v>
      </c>
      <c r="D183" s="148">
        <f t="shared" si="19"/>
        <v>1264.1360469859321</v>
      </c>
      <c r="E183" s="149">
        <v>0</v>
      </c>
      <c r="F183" s="148">
        <f t="shared" si="15"/>
        <v>1264.1360469859321</v>
      </c>
      <c r="G183" s="148">
        <f t="shared" si="16"/>
        <v>438.49242654283023</v>
      </c>
      <c r="H183" s="148">
        <f t="shared" si="20"/>
        <v>825.6436204431019</v>
      </c>
      <c r="I183" s="173">
        <f t="shared" si="17"/>
        <v>151988.02211679905</v>
      </c>
    </row>
    <row r="184" spans="1:9" s="141" customFormat="1" ht="12.75">
      <c r="A184" s="172">
        <v>166</v>
      </c>
      <c r="B184" s="147">
        <f t="shared" si="14"/>
        <v>44470</v>
      </c>
      <c r="C184" s="148">
        <f t="shared" si="18"/>
        <v>151988.02211679905</v>
      </c>
      <c r="D184" s="148">
        <f t="shared" si="19"/>
        <v>1264.1360469859321</v>
      </c>
      <c r="E184" s="149">
        <v>0</v>
      </c>
      <c r="F184" s="148">
        <f t="shared" si="15"/>
        <v>1264.1360469859321</v>
      </c>
      <c r="G184" s="148">
        <f t="shared" si="16"/>
        <v>440.8675938532705</v>
      </c>
      <c r="H184" s="148">
        <f t="shared" si="20"/>
        <v>823.2684531326616</v>
      </c>
      <c r="I184" s="173">
        <f t="shared" si="17"/>
        <v>151547.15452294578</v>
      </c>
    </row>
    <row r="185" spans="1:9" s="141" customFormat="1" ht="12.75">
      <c r="A185" s="172">
        <v>167</v>
      </c>
      <c r="B185" s="147">
        <f t="shared" si="14"/>
        <v>44501</v>
      </c>
      <c r="C185" s="148">
        <f t="shared" si="18"/>
        <v>151547.15452294578</v>
      </c>
      <c r="D185" s="148">
        <f t="shared" si="19"/>
        <v>1264.1360469859321</v>
      </c>
      <c r="E185" s="149">
        <v>0</v>
      </c>
      <c r="F185" s="148">
        <f t="shared" si="15"/>
        <v>1264.1360469859321</v>
      </c>
      <c r="G185" s="148">
        <f t="shared" si="16"/>
        <v>443.25562665330904</v>
      </c>
      <c r="H185" s="148">
        <f t="shared" si="20"/>
        <v>820.8804203326231</v>
      </c>
      <c r="I185" s="173">
        <f t="shared" si="17"/>
        <v>151103.89889629246</v>
      </c>
    </row>
    <row r="186" spans="1:9" s="141" customFormat="1" ht="12.75">
      <c r="A186" s="172">
        <v>168</v>
      </c>
      <c r="B186" s="147">
        <f t="shared" si="14"/>
        <v>44531</v>
      </c>
      <c r="C186" s="148">
        <f t="shared" si="18"/>
        <v>151103.89889629246</v>
      </c>
      <c r="D186" s="148">
        <f t="shared" si="19"/>
        <v>1264.1360469859321</v>
      </c>
      <c r="E186" s="149">
        <v>0</v>
      </c>
      <c r="F186" s="148">
        <f t="shared" si="15"/>
        <v>1264.1360469859321</v>
      </c>
      <c r="G186" s="148">
        <f t="shared" si="16"/>
        <v>445.6565946310145</v>
      </c>
      <c r="H186" s="148">
        <f t="shared" si="20"/>
        <v>818.4794523549176</v>
      </c>
      <c r="I186" s="173">
        <f t="shared" si="17"/>
        <v>150658.24230166146</v>
      </c>
    </row>
    <row r="187" spans="1:9" s="141" customFormat="1" ht="12.75">
      <c r="A187" s="172">
        <v>169</v>
      </c>
      <c r="B187" s="147">
        <f t="shared" si="14"/>
        <v>44562</v>
      </c>
      <c r="C187" s="148">
        <f t="shared" si="18"/>
        <v>150658.24230166146</v>
      </c>
      <c r="D187" s="148">
        <f t="shared" si="19"/>
        <v>1264.1360469859321</v>
      </c>
      <c r="E187" s="149">
        <v>0</v>
      </c>
      <c r="F187" s="148">
        <f t="shared" si="15"/>
        <v>1264.1360469859321</v>
      </c>
      <c r="G187" s="148">
        <f t="shared" si="16"/>
        <v>448.0705678519324</v>
      </c>
      <c r="H187" s="148">
        <f t="shared" si="20"/>
        <v>816.0654791339997</v>
      </c>
      <c r="I187" s="173">
        <f t="shared" si="17"/>
        <v>150210.17173380952</v>
      </c>
    </row>
    <row r="188" spans="1:9" s="141" customFormat="1" ht="12.75">
      <c r="A188" s="172">
        <v>170</v>
      </c>
      <c r="B188" s="147">
        <f t="shared" si="14"/>
        <v>44593</v>
      </c>
      <c r="C188" s="148">
        <f t="shared" si="18"/>
        <v>150210.17173380952</v>
      </c>
      <c r="D188" s="148">
        <f t="shared" si="19"/>
        <v>1264.1360469859321</v>
      </c>
      <c r="E188" s="149">
        <v>0</v>
      </c>
      <c r="F188" s="148">
        <f t="shared" si="15"/>
        <v>1264.1360469859321</v>
      </c>
      <c r="G188" s="148">
        <f t="shared" si="16"/>
        <v>450.49761676113053</v>
      </c>
      <c r="H188" s="148">
        <f t="shared" si="20"/>
        <v>813.6384302248016</v>
      </c>
      <c r="I188" s="173">
        <f t="shared" si="17"/>
        <v>149759.6741170484</v>
      </c>
    </row>
    <row r="189" spans="1:9" s="141" customFormat="1" ht="12.75">
      <c r="A189" s="172">
        <v>171</v>
      </c>
      <c r="B189" s="147">
        <f t="shared" si="14"/>
        <v>44621</v>
      </c>
      <c r="C189" s="148">
        <f t="shared" si="18"/>
        <v>149759.6741170484</v>
      </c>
      <c r="D189" s="148">
        <f t="shared" si="19"/>
        <v>1264.1360469859321</v>
      </c>
      <c r="E189" s="149">
        <v>0</v>
      </c>
      <c r="F189" s="148">
        <f t="shared" si="15"/>
        <v>1264.1360469859321</v>
      </c>
      <c r="G189" s="148">
        <f t="shared" si="16"/>
        <v>452.9378121852534</v>
      </c>
      <c r="H189" s="148">
        <f t="shared" si="20"/>
        <v>811.1982348006787</v>
      </c>
      <c r="I189" s="173">
        <f t="shared" si="17"/>
        <v>149306.73630486312</v>
      </c>
    </row>
    <row r="190" spans="1:9" s="141" customFormat="1" ht="12.75">
      <c r="A190" s="172">
        <v>172</v>
      </c>
      <c r="B190" s="147">
        <f t="shared" si="14"/>
        <v>44652</v>
      </c>
      <c r="C190" s="148">
        <f t="shared" si="18"/>
        <v>149306.73630486312</v>
      </c>
      <c r="D190" s="148">
        <f t="shared" si="19"/>
        <v>1264.1360469859321</v>
      </c>
      <c r="E190" s="149">
        <v>0</v>
      </c>
      <c r="F190" s="148">
        <f t="shared" si="15"/>
        <v>1264.1360469859321</v>
      </c>
      <c r="G190" s="148">
        <f t="shared" si="16"/>
        <v>455.3912253345901</v>
      </c>
      <c r="H190" s="148">
        <f t="shared" si="20"/>
        <v>808.744821651342</v>
      </c>
      <c r="I190" s="173">
        <f t="shared" si="17"/>
        <v>148851.34507952855</v>
      </c>
    </row>
    <row r="191" spans="1:9" s="141" customFormat="1" ht="12.75">
      <c r="A191" s="172">
        <v>173</v>
      </c>
      <c r="B191" s="147">
        <f t="shared" si="14"/>
        <v>44682</v>
      </c>
      <c r="C191" s="148">
        <f t="shared" si="18"/>
        <v>148851.34507952855</v>
      </c>
      <c r="D191" s="148">
        <f t="shared" si="19"/>
        <v>1264.1360469859321</v>
      </c>
      <c r="E191" s="149">
        <v>0</v>
      </c>
      <c r="F191" s="148">
        <f t="shared" si="15"/>
        <v>1264.1360469859321</v>
      </c>
      <c r="G191" s="148">
        <f t="shared" si="16"/>
        <v>457.85792780515237</v>
      </c>
      <c r="H191" s="148">
        <f t="shared" si="20"/>
        <v>806.2781191807798</v>
      </c>
      <c r="I191" s="173">
        <f t="shared" si="17"/>
        <v>148393.48715172338</v>
      </c>
    </row>
    <row r="192" spans="1:9" s="141" customFormat="1" ht="12.75">
      <c r="A192" s="172">
        <v>174</v>
      </c>
      <c r="B192" s="147">
        <f t="shared" si="14"/>
        <v>44713</v>
      </c>
      <c r="C192" s="148">
        <f t="shared" si="18"/>
        <v>148393.48715172338</v>
      </c>
      <c r="D192" s="148">
        <f t="shared" si="19"/>
        <v>1264.1360469859321</v>
      </c>
      <c r="E192" s="149">
        <v>0</v>
      </c>
      <c r="F192" s="148">
        <f t="shared" si="15"/>
        <v>1264.1360469859321</v>
      </c>
      <c r="G192" s="148">
        <f t="shared" si="16"/>
        <v>460.33799158076374</v>
      </c>
      <c r="H192" s="148">
        <f t="shared" si="20"/>
        <v>803.7980554051684</v>
      </c>
      <c r="I192" s="173">
        <f t="shared" si="17"/>
        <v>147933.1491601426</v>
      </c>
    </row>
    <row r="193" spans="1:9" s="141" customFormat="1" ht="12.75">
      <c r="A193" s="172">
        <v>175</v>
      </c>
      <c r="B193" s="147">
        <f t="shared" si="14"/>
        <v>44743</v>
      </c>
      <c r="C193" s="148">
        <f t="shared" si="18"/>
        <v>147933.1491601426</v>
      </c>
      <c r="D193" s="148">
        <f t="shared" si="19"/>
        <v>1264.1360469859321</v>
      </c>
      <c r="E193" s="149">
        <v>0</v>
      </c>
      <c r="F193" s="148">
        <f t="shared" si="15"/>
        <v>1264.1360469859321</v>
      </c>
      <c r="G193" s="148">
        <f t="shared" si="16"/>
        <v>462.8314890351596</v>
      </c>
      <c r="H193" s="148">
        <f t="shared" si="20"/>
        <v>801.3045579507725</v>
      </c>
      <c r="I193" s="173">
        <f t="shared" si="17"/>
        <v>147470.31767110745</v>
      </c>
    </row>
    <row r="194" spans="1:9" s="141" customFormat="1" ht="12.75">
      <c r="A194" s="172">
        <v>176</v>
      </c>
      <c r="B194" s="147">
        <f t="shared" si="14"/>
        <v>44774</v>
      </c>
      <c r="C194" s="148">
        <f t="shared" si="18"/>
        <v>147470.31767110745</v>
      </c>
      <c r="D194" s="148">
        <f t="shared" si="19"/>
        <v>1264.1360469859321</v>
      </c>
      <c r="E194" s="149">
        <v>0</v>
      </c>
      <c r="F194" s="148">
        <f t="shared" si="15"/>
        <v>1264.1360469859321</v>
      </c>
      <c r="G194" s="148">
        <f t="shared" si="16"/>
        <v>465.33849293410015</v>
      </c>
      <c r="H194" s="148">
        <f t="shared" si="20"/>
        <v>798.797554051832</v>
      </c>
      <c r="I194" s="173">
        <f t="shared" si="17"/>
        <v>147004.97917817335</v>
      </c>
    </row>
    <row r="195" spans="1:9" s="141" customFormat="1" ht="12.75">
      <c r="A195" s="172">
        <v>177</v>
      </c>
      <c r="B195" s="147">
        <f t="shared" si="14"/>
        <v>44805</v>
      </c>
      <c r="C195" s="148">
        <f t="shared" si="18"/>
        <v>147004.97917817335</v>
      </c>
      <c r="D195" s="148">
        <f t="shared" si="19"/>
        <v>1264.1360469859321</v>
      </c>
      <c r="E195" s="149">
        <v>0</v>
      </c>
      <c r="F195" s="148">
        <f t="shared" si="15"/>
        <v>1264.1360469859321</v>
      </c>
      <c r="G195" s="148">
        <f t="shared" si="16"/>
        <v>467.8590764374932</v>
      </c>
      <c r="H195" s="148">
        <f t="shared" si="20"/>
        <v>796.276970548439</v>
      </c>
      <c r="I195" s="173">
        <f t="shared" si="17"/>
        <v>146537.12010173587</v>
      </c>
    </row>
    <row r="196" spans="1:9" s="141" customFormat="1" ht="12.75">
      <c r="A196" s="172">
        <v>178</v>
      </c>
      <c r="B196" s="147">
        <f t="shared" si="14"/>
        <v>44835</v>
      </c>
      <c r="C196" s="148">
        <f t="shared" si="18"/>
        <v>146537.12010173587</v>
      </c>
      <c r="D196" s="148">
        <f t="shared" si="19"/>
        <v>1264.1360469859321</v>
      </c>
      <c r="E196" s="149">
        <v>0</v>
      </c>
      <c r="F196" s="148">
        <f t="shared" si="15"/>
        <v>1264.1360469859321</v>
      </c>
      <c r="G196" s="148">
        <f t="shared" si="16"/>
        <v>470.39331310152943</v>
      </c>
      <c r="H196" s="148">
        <f t="shared" si="20"/>
        <v>793.7427338844027</v>
      </c>
      <c r="I196" s="173">
        <f t="shared" si="17"/>
        <v>146066.72678863435</v>
      </c>
    </row>
    <row r="197" spans="1:9" s="141" customFormat="1" ht="12.75">
      <c r="A197" s="172">
        <v>179</v>
      </c>
      <c r="B197" s="147">
        <f t="shared" si="14"/>
        <v>44866</v>
      </c>
      <c r="C197" s="148">
        <f t="shared" si="18"/>
        <v>146066.72678863435</v>
      </c>
      <c r="D197" s="148">
        <f t="shared" si="19"/>
        <v>1264.1360469859321</v>
      </c>
      <c r="E197" s="149">
        <v>0</v>
      </c>
      <c r="F197" s="148">
        <f t="shared" si="15"/>
        <v>1264.1360469859321</v>
      </c>
      <c r="G197" s="148">
        <f t="shared" si="16"/>
        <v>472.9412768808294</v>
      </c>
      <c r="H197" s="148">
        <f t="shared" si="20"/>
        <v>791.1947701051027</v>
      </c>
      <c r="I197" s="173">
        <f t="shared" si="17"/>
        <v>145593.78551175352</v>
      </c>
    </row>
    <row r="198" spans="1:9" s="141" customFormat="1" ht="12.75">
      <c r="A198" s="172">
        <v>180</v>
      </c>
      <c r="B198" s="147">
        <f t="shared" si="14"/>
        <v>44896</v>
      </c>
      <c r="C198" s="148">
        <f t="shared" si="18"/>
        <v>145593.78551175352</v>
      </c>
      <c r="D198" s="148">
        <f t="shared" si="19"/>
        <v>1264.1360469859321</v>
      </c>
      <c r="E198" s="149">
        <v>0</v>
      </c>
      <c r="F198" s="148">
        <f t="shared" si="15"/>
        <v>1264.1360469859321</v>
      </c>
      <c r="G198" s="148">
        <f t="shared" si="16"/>
        <v>475.5030421306004</v>
      </c>
      <c r="H198" s="148">
        <f t="shared" si="20"/>
        <v>788.6330048553317</v>
      </c>
      <c r="I198" s="173">
        <f t="shared" si="17"/>
        <v>145118.2824696229</v>
      </c>
    </row>
    <row r="199" spans="1:9" s="141" customFormat="1" ht="12.75">
      <c r="A199" s="172">
        <v>181</v>
      </c>
      <c r="B199" s="147">
        <f t="shared" si="14"/>
        <v>44927</v>
      </c>
      <c r="C199" s="148">
        <f t="shared" si="18"/>
        <v>145118.2824696229</v>
      </c>
      <c r="D199" s="148">
        <f t="shared" si="19"/>
        <v>1264.1360469859321</v>
      </c>
      <c r="E199" s="149">
        <v>0</v>
      </c>
      <c r="F199" s="148">
        <f t="shared" si="15"/>
        <v>1264.1360469859321</v>
      </c>
      <c r="G199" s="148">
        <f t="shared" si="16"/>
        <v>478.078683608808</v>
      </c>
      <c r="H199" s="148">
        <f t="shared" si="20"/>
        <v>786.0573633771241</v>
      </c>
      <c r="I199" s="173">
        <f t="shared" si="17"/>
        <v>144640.2037860141</v>
      </c>
    </row>
    <row r="200" spans="1:9" s="141" customFormat="1" ht="12.75">
      <c r="A200" s="172">
        <v>182</v>
      </c>
      <c r="B200" s="147">
        <f t="shared" si="14"/>
        <v>44958</v>
      </c>
      <c r="C200" s="148">
        <f t="shared" si="18"/>
        <v>144640.2037860141</v>
      </c>
      <c r="D200" s="148">
        <f t="shared" si="19"/>
        <v>1264.1360469859321</v>
      </c>
      <c r="E200" s="149">
        <v>0</v>
      </c>
      <c r="F200" s="148">
        <f t="shared" si="15"/>
        <v>1264.1360469859321</v>
      </c>
      <c r="G200" s="148">
        <f t="shared" si="16"/>
        <v>480.66827647835566</v>
      </c>
      <c r="H200" s="148">
        <f t="shared" si="20"/>
        <v>783.4677705075765</v>
      </c>
      <c r="I200" s="173">
        <f t="shared" si="17"/>
        <v>144159.53550953575</v>
      </c>
    </row>
    <row r="201" spans="1:9" s="141" customFormat="1" ht="12.75">
      <c r="A201" s="172">
        <v>183</v>
      </c>
      <c r="B201" s="147">
        <f t="shared" si="14"/>
        <v>44986</v>
      </c>
      <c r="C201" s="148">
        <f t="shared" si="18"/>
        <v>144159.53550953575</v>
      </c>
      <c r="D201" s="148">
        <f t="shared" si="19"/>
        <v>1264.1360469859321</v>
      </c>
      <c r="E201" s="149">
        <v>0</v>
      </c>
      <c r="F201" s="148">
        <f t="shared" si="15"/>
        <v>1264.1360469859321</v>
      </c>
      <c r="G201" s="148">
        <f t="shared" si="16"/>
        <v>483.2718963092801</v>
      </c>
      <c r="H201" s="148">
        <f t="shared" si="20"/>
        <v>780.864150676652</v>
      </c>
      <c r="I201" s="173">
        <f t="shared" si="17"/>
        <v>143676.26361322647</v>
      </c>
    </row>
    <row r="202" spans="1:9" s="141" customFormat="1" ht="12.75">
      <c r="A202" s="172">
        <v>184</v>
      </c>
      <c r="B202" s="147">
        <f t="shared" si="14"/>
        <v>45017</v>
      </c>
      <c r="C202" s="148">
        <f t="shared" si="18"/>
        <v>143676.26361322647</v>
      </c>
      <c r="D202" s="148">
        <f t="shared" si="19"/>
        <v>1264.1360469859321</v>
      </c>
      <c r="E202" s="149">
        <v>0</v>
      </c>
      <c r="F202" s="148">
        <f t="shared" si="15"/>
        <v>1264.1360469859321</v>
      </c>
      <c r="G202" s="148">
        <f t="shared" si="16"/>
        <v>485.8896190809553</v>
      </c>
      <c r="H202" s="148">
        <f t="shared" si="20"/>
        <v>778.2464279049768</v>
      </c>
      <c r="I202" s="173">
        <f t="shared" si="17"/>
        <v>143190.3739941455</v>
      </c>
    </row>
    <row r="203" spans="1:9" s="141" customFormat="1" ht="12.75">
      <c r="A203" s="172">
        <v>185</v>
      </c>
      <c r="B203" s="147">
        <f t="shared" si="14"/>
        <v>45047</v>
      </c>
      <c r="C203" s="148">
        <f t="shared" si="18"/>
        <v>143190.3739941455</v>
      </c>
      <c r="D203" s="148">
        <f t="shared" si="19"/>
        <v>1264.1360469859321</v>
      </c>
      <c r="E203" s="149">
        <v>0</v>
      </c>
      <c r="F203" s="148">
        <f t="shared" si="15"/>
        <v>1264.1360469859321</v>
      </c>
      <c r="G203" s="148">
        <f t="shared" si="16"/>
        <v>488.5215211843105</v>
      </c>
      <c r="H203" s="148">
        <f t="shared" si="20"/>
        <v>775.6145258016217</v>
      </c>
      <c r="I203" s="173">
        <f t="shared" si="17"/>
        <v>142701.8524729612</v>
      </c>
    </row>
    <row r="204" spans="1:9" s="141" customFormat="1" ht="12.75">
      <c r="A204" s="172">
        <v>186</v>
      </c>
      <c r="B204" s="147">
        <f t="shared" si="14"/>
        <v>45078</v>
      </c>
      <c r="C204" s="148">
        <f t="shared" si="18"/>
        <v>142701.8524729612</v>
      </c>
      <c r="D204" s="148">
        <f t="shared" si="19"/>
        <v>1264.1360469859321</v>
      </c>
      <c r="E204" s="149">
        <v>0</v>
      </c>
      <c r="F204" s="148">
        <f t="shared" si="15"/>
        <v>1264.1360469859321</v>
      </c>
      <c r="G204" s="148">
        <f t="shared" si="16"/>
        <v>491.167679424059</v>
      </c>
      <c r="H204" s="148">
        <f t="shared" si="20"/>
        <v>772.9683675618732</v>
      </c>
      <c r="I204" s="173">
        <f t="shared" si="17"/>
        <v>142210.68479353716</v>
      </c>
    </row>
    <row r="205" spans="1:9" s="141" customFormat="1" ht="12.75">
      <c r="A205" s="172">
        <v>187</v>
      </c>
      <c r="B205" s="147">
        <f t="shared" si="14"/>
        <v>45108</v>
      </c>
      <c r="C205" s="148">
        <f t="shared" si="18"/>
        <v>142210.68479353716</v>
      </c>
      <c r="D205" s="148">
        <f t="shared" si="19"/>
        <v>1264.1360469859321</v>
      </c>
      <c r="E205" s="149">
        <v>0</v>
      </c>
      <c r="F205" s="148">
        <f t="shared" si="15"/>
        <v>1264.1360469859321</v>
      </c>
      <c r="G205" s="148">
        <f t="shared" si="16"/>
        <v>493.8281710209392</v>
      </c>
      <c r="H205" s="148">
        <f t="shared" si="20"/>
        <v>770.307875964993</v>
      </c>
      <c r="I205" s="173">
        <f t="shared" si="17"/>
        <v>141716.85662251624</v>
      </c>
    </row>
    <row r="206" spans="1:9" s="141" customFormat="1" ht="12.75">
      <c r="A206" s="172">
        <v>188</v>
      </c>
      <c r="B206" s="147">
        <f t="shared" si="14"/>
        <v>45139</v>
      </c>
      <c r="C206" s="148">
        <f t="shared" si="18"/>
        <v>141716.85662251624</v>
      </c>
      <c r="D206" s="148">
        <f t="shared" si="19"/>
        <v>1264.1360469859321</v>
      </c>
      <c r="E206" s="149">
        <v>0</v>
      </c>
      <c r="F206" s="148">
        <f t="shared" si="15"/>
        <v>1264.1360469859321</v>
      </c>
      <c r="G206" s="148">
        <f t="shared" si="16"/>
        <v>496.50307361396915</v>
      </c>
      <c r="H206" s="148">
        <f t="shared" si="20"/>
        <v>767.632973371963</v>
      </c>
      <c r="I206" s="173">
        <f t="shared" si="17"/>
        <v>141220.35354890226</v>
      </c>
    </row>
    <row r="207" spans="1:9" s="141" customFormat="1" ht="12.75">
      <c r="A207" s="172">
        <v>189</v>
      </c>
      <c r="B207" s="147">
        <f t="shared" si="14"/>
        <v>45170</v>
      </c>
      <c r="C207" s="148">
        <f t="shared" si="18"/>
        <v>141220.35354890226</v>
      </c>
      <c r="D207" s="148">
        <f t="shared" si="19"/>
        <v>1264.1360469859321</v>
      </c>
      <c r="E207" s="149">
        <v>0</v>
      </c>
      <c r="F207" s="148">
        <f t="shared" si="15"/>
        <v>1264.1360469859321</v>
      </c>
      <c r="G207" s="148">
        <f t="shared" si="16"/>
        <v>499.1924652627115</v>
      </c>
      <c r="H207" s="148">
        <f t="shared" si="20"/>
        <v>764.9435817232206</v>
      </c>
      <c r="I207" s="173">
        <f t="shared" si="17"/>
        <v>140721.16108363954</v>
      </c>
    </row>
    <row r="208" spans="1:9" s="141" customFormat="1" ht="12.75">
      <c r="A208" s="172">
        <v>190</v>
      </c>
      <c r="B208" s="147">
        <f t="shared" si="14"/>
        <v>45200</v>
      </c>
      <c r="C208" s="148">
        <f t="shared" si="18"/>
        <v>140721.16108363954</v>
      </c>
      <c r="D208" s="148">
        <f t="shared" si="19"/>
        <v>1264.1360469859321</v>
      </c>
      <c r="E208" s="149">
        <v>0</v>
      </c>
      <c r="F208" s="148">
        <f t="shared" si="15"/>
        <v>1264.1360469859321</v>
      </c>
      <c r="G208" s="148">
        <f t="shared" si="16"/>
        <v>501.8964244495512</v>
      </c>
      <c r="H208" s="148">
        <f t="shared" si="20"/>
        <v>762.2396225363809</v>
      </c>
      <c r="I208" s="173">
        <f t="shared" si="17"/>
        <v>140219.26465919</v>
      </c>
    </row>
    <row r="209" spans="1:9" s="141" customFormat="1" ht="12.75">
      <c r="A209" s="172">
        <v>191</v>
      </c>
      <c r="B209" s="147">
        <f t="shared" si="14"/>
        <v>45231</v>
      </c>
      <c r="C209" s="148">
        <f t="shared" si="18"/>
        <v>140219.26465919</v>
      </c>
      <c r="D209" s="148">
        <f t="shared" si="19"/>
        <v>1264.1360469859321</v>
      </c>
      <c r="E209" s="149">
        <v>0</v>
      </c>
      <c r="F209" s="148">
        <f t="shared" si="15"/>
        <v>1264.1360469859321</v>
      </c>
      <c r="G209" s="148">
        <f t="shared" si="16"/>
        <v>504.6150300819862</v>
      </c>
      <c r="H209" s="148">
        <f t="shared" si="20"/>
        <v>759.5210169039459</v>
      </c>
      <c r="I209" s="173">
        <f t="shared" si="17"/>
        <v>139714.64962910803</v>
      </c>
    </row>
    <row r="210" spans="1:9" s="141" customFormat="1" ht="12.75">
      <c r="A210" s="172">
        <v>192</v>
      </c>
      <c r="B210" s="147">
        <f t="shared" si="14"/>
        <v>45261</v>
      </c>
      <c r="C210" s="148">
        <f t="shared" si="18"/>
        <v>139714.64962910803</v>
      </c>
      <c r="D210" s="148">
        <f t="shared" si="19"/>
        <v>1264.1360469859321</v>
      </c>
      <c r="E210" s="149">
        <v>0</v>
      </c>
      <c r="F210" s="148">
        <f t="shared" si="15"/>
        <v>1264.1360469859321</v>
      </c>
      <c r="G210" s="148">
        <f t="shared" si="16"/>
        <v>507.34836149493026</v>
      </c>
      <c r="H210" s="148">
        <f t="shared" si="20"/>
        <v>756.7876854910019</v>
      </c>
      <c r="I210" s="173">
        <f t="shared" si="17"/>
        <v>139207.3012676131</v>
      </c>
    </row>
    <row r="211" spans="1:9" s="141" customFormat="1" ht="12.75">
      <c r="A211" s="172">
        <v>193</v>
      </c>
      <c r="B211" s="147">
        <f t="shared" si="14"/>
        <v>45292</v>
      </c>
      <c r="C211" s="148">
        <f t="shared" si="18"/>
        <v>139207.3012676131</v>
      </c>
      <c r="D211" s="148">
        <f t="shared" si="19"/>
        <v>1264.1360469859321</v>
      </c>
      <c r="E211" s="149">
        <v>0</v>
      </c>
      <c r="F211" s="148">
        <f t="shared" si="15"/>
        <v>1264.1360469859321</v>
      </c>
      <c r="G211" s="148">
        <f t="shared" si="16"/>
        <v>510.0964984530277</v>
      </c>
      <c r="H211" s="148">
        <f t="shared" si="20"/>
        <v>754.0395485329044</v>
      </c>
      <c r="I211" s="173">
        <f t="shared" si="17"/>
        <v>138697.20476916007</v>
      </c>
    </row>
    <row r="212" spans="1:9" s="141" customFormat="1" ht="12.75">
      <c r="A212" s="172">
        <v>194</v>
      </c>
      <c r="B212" s="147">
        <f aca="true" t="shared" si="21" ref="B212:B275">IF(Pay_Num&lt;&gt;"",DATE(YEAR(B211),MONTH(B211)+1,DAY(B211)),"")</f>
        <v>45323</v>
      </c>
      <c r="C212" s="148">
        <f t="shared" si="18"/>
        <v>138697.20476916007</v>
      </c>
      <c r="D212" s="148">
        <f t="shared" si="19"/>
        <v>1264.1360469859321</v>
      </c>
      <c r="E212" s="149">
        <v>0</v>
      </c>
      <c r="F212" s="148">
        <f aca="true" t="shared" si="22" ref="F212:F275">IF(Pay_Num&lt;&gt;"",Sched_Pay+Extra_Pay,"")</f>
        <v>1264.1360469859321</v>
      </c>
      <c r="G212" s="148">
        <f aca="true" t="shared" si="23" ref="G212:G275">IF(Pay_Num&lt;&gt;"",Total_Pay-Int,"")</f>
        <v>512.8595211529816</v>
      </c>
      <c r="H212" s="148">
        <f t="shared" si="20"/>
        <v>751.2765258329505</v>
      </c>
      <c r="I212" s="173">
        <f aca="true" t="shared" si="24" ref="I212:I275">IF(Pay_Num&lt;&gt;"",Beg_Bal-Princ,"")</f>
        <v>138184.3452480071</v>
      </c>
    </row>
    <row r="213" spans="1:9" s="141" customFormat="1" ht="12.75">
      <c r="A213" s="172">
        <v>195</v>
      </c>
      <c r="B213" s="147">
        <f t="shared" si="21"/>
        <v>45352</v>
      </c>
      <c r="C213" s="148">
        <f aca="true" t="shared" si="25" ref="C213:C276">IF(Pay_Num&lt;&gt;"",I212,"")</f>
        <v>138184.3452480071</v>
      </c>
      <c r="D213" s="148">
        <f aca="true" t="shared" si="26" ref="D213:D276">IF(Pay_Num&lt;&gt;"",Scheduled_Monthly_Payment,"")</f>
        <v>1264.1360469859321</v>
      </c>
      <c r="E213" s="149">
        <v>0</v>
      </c>
      <c r="F213" s="148">
        <f t="shared" si="22"/>
        <v>1264.1360469859321</v>
      </c>
      <c r="G213" s="148">
        <f t="shared" si="23"/>
        <v>515.6375102258937</v>
      </c>
      <c r="H213" s="148">
        <f aca="true" t="shared" si="27" ref="H213:H276">IF(Pay_Num&lt;&gt;"",Beg_Bal*Interest_Rate/12,"")</f>
        <v>748.4985367600384</v>
      </c>
      <c r="I213" s="173">
        <f t="shared" si="24"/>
        <v>137668.7077377812</v>
      </c>
    </row>
    <row r="214" spans="1:9" s="141" customFormat="1" ht="12.75">
      <c r="A214" s="172">
        <v>196</v>
      </c>
      <c r="B214" s="147">
        <f t="shared" si="21"/>
        <v>45383</v>
      </c>
      <c r="C214" s="148">
        <f t="shared" si="25"/>
        <v>137668.7077377812</v>
      </c>
      <c r="D214" s="148">
        <f t="shared" si="26"/>
        <v>1264.1360469859321</v>
      </c>
      <c r="E214" s="149">
        <v>0</v>
      </c>
      <c r="F214" s="148">
        <f t="shared" si="22"/>
        <v>1264.1360469859321</v>
      </c>
      <c r="G214" s="148">
        <f t="shared" si="23"/>
        <v>518.4305467396173</v>
      </c>
      <c r="H214" s="148">
        <f t="shared" si="27"/>
        <v>745.7055002463148</v>
      </c>
      <c r="I214" s="173">
        <f t="shared" si="24"/>
        <v>137150.2771910416</v>
      </c>
    </row>
    <row r="215" spans="1:9" s="141" customFormat="1" ht="12.75">
      <c r="A215" s="172">
        <v>197</v>
      </c>
      <c r="B215" s="147">
        <f t="shared" si="21"/>
        <v>45413</v>
      </c>
      <c r="C215" s="148">
        <f t="shared" si="25"/>
        <v>137150.2771910416</v>
      </c>
      <c r="D215" s="148">
        <f t="shared" si="26"/>
        <v>1264.1360469859321</v>
      </c>
      <c r="E215" s="149">
        <v>0</v>
      </c>
      <c r="F215" s="148">
        <f t="shared" si="22"/>
        <v>1264.1360469859321</v>
      </c>
      <c r="G215" s="148">
        <f t="shared" si="23"/>
        <v>521.2387122011235</v>
      </c>
      <c r="H215" s="148">
        <f t="shared" si="27"/>
        <v>742.8973347848087</v>
      </c>
      <c r="I215" s="173">
        <f t="shared" si="24"/>
        <v>136629.03847884046</v>
      </c>
    </row>
    <row r="216" spans="1:9" s="141" customFormat="1" ht="12.75">
      <c r="A216" s="172">
        <v>198</v>
      </c>
      <c r="B216" s="147">
        <f t="shared" si="21"/>
        <v>45444</v>
      </c>
      <c r="C216" s="148">
        <f t="shared" si="25"/>
        <v>136629.03847884046</v>
      </c>
      <c r="D216" s="148">
        <f t="shared" si="26"/>
        <v>1264.1360469859321</v>
      </c>
      <c r="E216" s="149">
        <v>0</v>
      </c>
      <c r="F216" s="148">
        <f t="shared" si="22"/>
        <v>1264.1360469859321</v>
      </c>
      <c r="G216" s="148">
        <f t="shared" si="23"/>
        <v>524.0620885588795</v>
      </c>
      <c r="H216" s="148">
        <f t="shared" si="27"/>
        <v>740.0739584270526</v>
      </c>
      <c r="I216" s="173">
        <f t="shared" si="24"/>
        <v>136104.97639028158</v>
      </c>
    </row>
    <row r="217" spans="1:9" s="141" customFormat="1" ht="12.75">
      <c r="A217" s="172">
        <v>199</v>
      </c>
      <c r="B217" s="147">
        <f t="shared" si="21"/>
        <v>45474</v>
      </c>
      <c r="C217" s="148">
        <f t="shared" si="25"/>
        <v>136104.97639028158</v>
      </c>
      <c r="D217" s="148">
        <f t="shared" si="26"/>
        <v>1264.1360469859321</v>
      </c>
      <c r="E217" s="149">
        <v>0</v>
      </c>
      <c r="F217" s="148">
        <f t="shared" si="22"/>
        <v>1264.1360469859321</v>
      </c>
      <c r="G217" s="148">
        <f t="shared" si="23"/>
        <v>526.9007582052402</v>
      </c>
      <c r="H217" s="148">
        <f t="shared" si="27"/>
        <v>737.2352887806919</v>
      </c>
      <c r="I217" s="173">
        <f t="shared" si="24"/>
        <v>135578.07563207633</v>
      </c>
    </row>
    <row r="218" spans="1:9" s="141" customFormat="1" ht="12.75">
      <c r="A218" s="172">
        <v>200</v>
      </c>
      <c r="B218" s="147">
        <f t="shared" si="21"/>
        <v>45505</v>
      </c>
      <c r="C218" s="148">
        <f t="shared" si="25"/>
        <v>135578.07563207633</v>
      </c>
      <c r="D218" s="148">
        <f t="shared" si="26"/>
        <v>1264.1360469859321</v>
      </c>
      <c r="E218" s="149">
        <v>0</v>
      </c>
      <c r="F218" s="148">
        <f t="shared" si="22"/>
        <v>1264.1360469859321</v>
      </c>
      <c r="G218" s="148">
        <f t="shared" si="23"/>
        <v>529.7548039788519</v>
      </c>
      <c r="H218" s="148">
        <f t="shared" si="27"/>
        <v>734.3812430070802</v>
      </c>
      <c r="I218" s="173">
        <f t="shared" si="24"/>
        <v>135048.3208280975</v>
      </c>
    </row>
    <row r="219" spans="1:9" s="141" customFormat="1" ht="12.75">
      <c r="A219" s="172">
        <v>201</v>
      </c>
      <c r="B219" s="147">
        <f t="shared" si="21"/>
        <v>45536</v>
      </c>
      <c r="C219" s="148">
        <f t="shared" si="25"/>
        <v>135048.3208280975</v>
      </c>
      <c r="D219" s="148">
        <f t="shared" si="26"/>
        <v>1264.1360469859321</v>
      </c>
      <c r="E219" s="149">
        <v>0</v>
      </c>
      <c r="F219" s="148">
        <f t="shared" si="22"/>
        <v>1264.1360469859321</v>
      </c>
      <c r="G219" s="148">
        <f t="shared" si="23"/>
        <v>532.6243091670707</v>
      </c>
      <c r="H219" s="148">
        <f t="shared" si="27"/>
        <v>731.5117378188614</v>
      </c>
      <c r="I219" s="173">
        <f t="shared" si="24"/>
        <v>134515.69651893043</v>
      </c>
    </row>
    <row r="220" spans="1:9" s="141" customFormat="1" ht="12.75">
      <c r="A220" s="172">
        <v>202</v>
      </c>
      <c r="B220" s="147">
        <f t="shared" si="21"/>
        <v>45566</v>
      </c>
      <c r="C220" s="148">
        <f t="shared" si="25"/>
        <v>134515.69651893043</v>
      </c>
      <c r="D220" s="148">
        <f t="shared" si="26"/>
        <v>1264.1360469859321</v>
      </c>
      <c r="E220" s="149">
        <v>0</v>
      </c>
      <c r="F220" s="148">
        <f t="shared" si="22"/>
        <v>1264.1360469859321</v>
      </c>
      <c r="G220" s="148">
        <f t="shared" si="23"/>
        <v>535.5093575083922</v>
      </c>
      <c r="H220" s="148">
        <f t="shared" si="27"/>
        <v>728.6266894775399</v>
      </c>
      <c r="I220" s="173">
        <f t="shared" si="24"/>
        <v>133980.18716142204</v>
      </c>
    </row>
    <row r="221" spans="1:9" s="141" customFormat="1" ht="12.75">
      <c r="A221" s="172">
        <v>203</v>
      </c>
      <c r="B221" s="147">
        <f t="shared" si="21"/>
        <v>45597</v>
      </c>
      <c r="C221" s="148">
        <f t="shared" si="25"/>
        <v>133980.18716142204</v>
      </c>
      <c r="D221" s="148">
        <f t="shared" si="26"/>
        <v>1264.1360469859321</v>
      </c>
      <c r="E221" s="149">
        <v>0</v>
      </c>
      <c r="F221" s="148">
        <f t="shared" si="22"/>
        <v>1264.1360469859321</v>
      </c>
      <c r="G221" s="148">
        <f t="shared" si="23"/>
        <v>538.410033194896</v>
      </c>
      <c r="H221" s="148">
        <f t="shared" si="27"/>
        <v>725.7260137910362</v>
      </c>
      <c r="I221" s="173">
        <f t="shared" si="24"/>
        <v>133441.77712822714</v>
      </c>
    </row>
    <row r="222" spans="1:9" s="141" customFormat="1" ht="12.75">
      <c r="A222" s="172">
        <v>204</v>
      </c>
      <c r="B222" s="147">
        <f t="shared" si="21"/>
        <v>45627</v>
      </c>
      <c r="C222" s="148">
        <f t="shared" si="25"/>
        <v>133441.77712822714</v>
      </c>
      <c r="D222" s="148">
        <f t="shared" si="26"/>
        <v>1264.1360469859321</v>
      </c>
      <c r="E222" s="149">
        <v>0</v>
      </c>
      <c r="F222" s="148">
        <f t="shared" si="22"/>
        <v>1264.1360469859321</v>
      </c>
      <c r="G222" s="148">
        <f t="shared" si="23"/>
        <v>541.3264208747017</v>
      </c>
      <c r="H222" s="148">
        <f t="shared" si="27"/>
        <v>722.8096261112304</v>
      </c>
      <c r="I222" s="173">
        <f t="shared" si="24"/>
        <v>132900.45070735243</v>
      </c>
    </row>
    <row r="223" spans="1:9" s="141" customFormat="1" ht="12.75">
      <c r="A223" s="172">
        <v>205</v>
      </c>
      <c r="B223" s="147">
        <f t="shared" si="21"/>
        <v>45658</v>
      </c>
      <c r="C223" s="148">
        <f t="shared" si="25"/>
        <v>132900.45070735243</v>
      </c>
      <c r="D223" s="148">
        <f t="shared" si="26"/>
        <v>1264.1360469859321</v>
      </c>
      <c r="E223" s="149">
        <v>0</v>
      </c>
      <c r="F223" s="148">
        <f t="shared" si="22"/>
        <v>1264.1360469859321</v>
      </c>
      <c r="G223" s="148">
        <f t="shared" si="23"/>
        <v>544.2586056544397</v>
      </c>
      <c r="H223" s="148">
        <f t="shared" si="27"/>
        <v>719.8774413314924</v>
      </c>
      <c r="I223" s="173">
        <f t="shared" si="24"/>
        <v>132356.192101698</v>
      </c>
    </row>
    <row r="224" spans="1:9" s="141" customFormat="1" ht="12.75">
      <c r="A224" s="172">
        <v>206</v>
      </c>
      <c r="B224" s="147">
        <f t="shared" si="21"/>
        <v>45689</v>
      </c>
      <c r="C224" s="148">
        <f t="shared" si="25"/>
        <v>132356.192101698</v>
      </c>
      <c r="D224" s="148">
        <f t="shared" si="26"/>
        <v>1264.1360469859321</v>
      </c>
      <c r="E224" s="149">
        <v>0</v>
      </c>
      <c r="F224" s="148">
        <f t="shared" si="22"/>
        <v>1264.1360469859321</v>
      </c>
      <c r="G224" s="148">
        <f t="shared" si="23"/>
        <v>547.2066731017346</v>
      </c>
      <c r="H224" s="148">
        <f t="shared" si="27"/>
        <v>716.9293738841975</v>
      </c>
      <c r="I224" s="173">
        <f t="shared" si="24"/>
        <v>131808.98542859626</v>
      </c>
    </row>
    <row r="225" spans="1:9" s="141" customFormat="1" ht="12.75">
      <c r="A225" s="172">
        <v>207</v>
      </c>
      <c r="B225" s="147">
        <f t="shared" si="21"/>
        <v>45717</v>
      </c>
      <c r="C225" s="148">
        <f t="shared" si="25"/>
        <v>131808.98542859626</v>
      </c>
      <c r="D225" s="148">
        <f t="shared" si="26"/>
        <v>1264.1360469859321</v>
      </c>
      <c r="E225" s="149">
        <v>0</v>
      </c>
      <c r="F225" s="148">
        <f t="shared" si="22"/>
        <v>1264.1360469859321</v>
      </c>
      <c r="G225" s="148">
        <f t="shared" si="23"/>
        <v>550.1707092477023</v>
      </c>
      <c r="H225" s="148">
        <f t="shared" si="27"/>
        <v>713.9653377382298</v>
      </c>
      <c r="I225" s="173">
        <f t="shared" si="24"/>
        <v>131258.81471934856</v>
      </c>
    </row>
    <row r="226" spans="1:9" s="141" customFormat="1" ht="12.75">
      <c r="A226" s="172">
        <v>208</v>
      </c>
      <c r="B226" s="147">
        <f t="shared" si="21"/>
        <v>45748</v>
      </c>
      <c r="C226" s="148">
        <f t="shared" si="25"/>
        <v>131258.81471934856</v>
      </c>
      <c r="D226" s="148">
        <f t="shared" si="26"/>
        <v>1264.1360469859321</v>
      </c>
      <c r="E226" s="149">
        <v>0</v>
      </c>
      <c r="F226" s="148">
        <f t="shared" si="22"/>
        <v>1264.1360469859321</v>
      </c>
      <c r="G226" s="148">
        <f t="shared" si="23"/>
        <v>553.1508005894608</v>
      </c>
      <c r="H226" s="148">
        <f t="shared" si="27"/>
        <v>710.9852463964713</v>
      </c>
      <c r="I226" s="173">
        <f t="shared" si="24"/>
        <v>130705.6639187591</v>
      </c>
    </row>
    <row r="227" spans="1:9" s="141" customFormat="1" ht="12.75">
      <c r="A227" s="172">
        <v>209</v>
      </c>
      <c r="B227" s="147">
        <f t="shared" si="21"/>
        <v>45778</v>
      </c>
      <c r="C227" s="148">
        <f t="shared" si="25"/>
        <v>130705.6639187591</v>
      </c>
      <c r="D227" s="148">
        <f t="shared" si="26"/>
        <v>1264.1360469859321</v>
      </c>
      <c r="E227" s="149">
        <v>0</v>
      </c>
      <c r="F227" s="148">
        <f t="shared" si="22"/>
        <v>1264.1360469859321</v>
      </c>
      <c r="G227" s="148">
        <f t="shared" si="23"/>
        <v>556.1470340926536</v>
      </c>
      <c r="H227" s="148">
        <f t="shared" si="27"/>
        <v>707.9890128932785</v>
      </c>
      <c r="I227" s="173">
        <f t="shared" si="24"/>
        <v>130149.51688466645</v>
      </c>
    </row>
    <row r="228" spans="1:9" s="141" customFormat="1" ht="12.75">
      <c r="A228" s="172">
        <v>210</v>
      </c>
      <c r="B228" s="147">
        <f t="shared" si="21"/>
        <v>45809</v>
      </c>
      <c r="C228" s="148">
        <f t="shared" si="25"/>
        <v>130149.51688466645</v>
      </c>
      <c r="D228" s="148">
        <f t="shared" si="26"/>
        <v>1264.1360469859321</v>
      </c>
      <c r="E228" s="149">
        <v>0</v>
      </c>
      <c r="F228" s="148">
        <f t="shared" si="22"/>
        <v>1264.1360469859321</v>
      </c>
      <c r="G228" s="148">
        <f t="shared" si="23"/>
        <v>559.1594971939888</v>
      </c>
      <c r="H228" s="148">
        <f t="shared" si="27"/>
        <v>704.9765497919433</v>
      </c>
      <c r="I228" s="173">
        <f t="shared" si="24"/>
        <v>129590.35738747245</v>
      </c>
    </row>
    <row r="229" spans="1:9" s="141" customFormat="1" ht="12.75">
      <c r="A229" s="172">
        <v>211</v>
      </c>
      <c r="B229" s="147">
        <f t="shared" si="21"/>
        <v>45839</v>
      </c>
      <c r="C229" s="148">
        <f t="shared" si="25"/>
        <v>129590.35738747245</v>
      </c>
      <c r="D229" s="148">
        <f t="shared" si="26"/>
        <v>1264.1360469859321</v>
      </c>
      <c r="E229" s="149">
        <v>0</v>
      </c>
      <c r="F229" s="148">
        <f t="shared" si="22"/>
        <v>1264.1360469859321</v>
      </c>
      <c r="G229" s="148">
        <f t="shared" si="23"/>
        <v>562.1882778037897</v>
      </c>
      <c r="H229" s="148">
        <f t="shared" si="27"/>
        <v>701.9477691821425</v>
      </c>
      <c r="I229" s="173">
        <f t="shared" si="24"/>
        <v>129028.16910966867</v>
      </c>
    </row>
    <row r="230" spans="1:9" s="141" customFormat="1" ht="12.75">
      <c r="A230" s="172">
        <v>212</v>
      </c>
      <c r="B230" s="147">
        <f t="shared" si="21"/>
        <v>45870</v>
      </c>
      <c r="C230" s="148">
        <f t="shared" si="25"/>
        <v>129028.16910966867</v>
      </c>
      <c r="D230" s="148">
        <f t="shared" si="26"/>
        <v>1264.1360469859321</v>
      </c>
      <c r="E230" s="149">
        <v>0</v>
      </c>
      <c r="F230" s="148">
        <f t="shared" si="22"/>
        <v>1264.1360469859321</v>
      </c>
      <c r="G230" s="148">
        <f t="shared" si="23"/>
        <v>565.2334643085602</v>
      </c>
      <c r="H230" s="148">
        <f t="shared" si="27"/>
        <v>698.9025826773719</v>
      </c>
      <c r="I230" s="173">
        <f t="shared" si="24"/>
        <v>128462.9356453601</v>
      </c>
    </row>
    <row r="231" spans="1:9" s="141" customFormat="1" ht="12.75">
      <c r="A231" s="172">
        <v>213</v>
      </c>
      <c r="B231" s="147">
        <f t="shared" si="21"/>
        <v>45901</v>
      </c>
      <c r="C231" s="148">
        <f t="shared" si="25"/>
        <v>128462.9356453601</v>
      </c>
      <c r="D231" s="148">
        <f t="shared" si="26"/>
        <v>1264.1360469859321</v>
      </c>
      <c r="E231" s="149">
        <v>0</v>
      </c>
      <c r="F231" s="148">
        <f t="shared" si="22"/>
        <v>1264.1360469859321</v>
      </c>
      <c r="G231" s="148">
        <f t="shared" si="23"/>
        <v>568.2951455735649</v>
      </c>
      <c r="H231" s="148">
        <f t="shared" si="27"/>
        <v>695.8409014123672</v>
      </c>
      <c r="I231" s="173">
        <f t="shared" si="24"/>
        <v>127894.64049978655</v>
      </c>
    </row>
    <row r="232" spans="1:9" s="141" customFormat="1" ht="12.75">
      <c r="A232" s="172">
        <v>214</v>
      </c>
      <c r="B232" s="147">
        <f t="shared" si="21"/>
        <v>45931</v>
      </c>
      <c r="C232" s="148">
        <f t="shared" si="25"/>
        <v>127894.64049978655</v>
      </c>
      <c r="D232" s="148">
        <f t="shared" si="26"/>
        <v>1264.1360469859321</v>
      </c>
      <c r="E232" s="149">
        <v>0</v>
      </c>
      <c r="F232" s="148">
        <f t="shared" si="22"/>
        <v>1264.1360469859321</v>
      </c>
      <c r="G232" s="148">
        <f t="shared" si="23"/>
        <v>571.3734109454216</v>
      </c>
      <c r="H232" s="148">
        <f t="shared" si="27"/>
        <v>692.7626360405105</v>
      </c>
      <c r="I232" s="173">
        <f t="shared" si="24"/>
        <v>127323.26708884112</v>
      </c>
    </row>
    <row r="233" spans="1:9" s="141" customFormat="1" ht="12.75">
      <c r="A233" s="172">
        <v>215</v>
      </c>
      <c r="B233" s="147">
        <f t="shared" si="21"/>
        <v>45962</v>
      </c>
      <c r="C233" s="148">
        <f t="shared" si="25"/>
        <v>127323.26708884112</v>
      </c>
      <c r="D233" s="148">
        <f t="shared" si="26"/>
        <v>1264.1360469859321</v>
      </c>
      <c r="E233" s="149">
        <v>0</v>
      </c>
      <c r="F233" s="148">
        <f t="shared" si="22"/>
        <v>1264.1360469859321</v>
      </c>
      <c r="G233" s="148">
        <f t="shared" si="23"/>
        <v>574.4683502547093</v>
      </c>
      <c r="H233" s="148">
        <f t="shared" si="27"/>
        <v>689.6676967312228</v>
      </c>
      <c r="I233" s="173">
        <f t="shared" si="24"/>
        <v>126748.79873858641</v>
      </c>
    </row>
    <row r="234" spans="1:9" s="141" customFormat="1" ht="12.75">
      <c r="A234" s="172">
        <v>216</v>
      </c>
      <c r="B234" s="147">
        <f t="shared" si="21"/>
        <v>45992</v>
      </c>
      <c r="C234" s="148">
        <f t="shared" si="25"/>
        <v>126748.79873858641</v>
      </c>
      <c r="D234" s="148">
        <f t="shared" si="26"/>
        <v>1264.1360469859321</v>
      </c>
      <c r="E234" s="149">
        <v>0</v>
      </c>
      <c r="F234" s="148">
        <f t="shared" si="22"/>
        <v>1264.1360469859321</v>
      </c>
      <c r="G234" s="148">
        <f t="shared" si="23"/>
        <v>577.5800538185891</v>
      </c>
      <c r="H234" s="148">
        <f t="shared" si="27"/>
        <v>686.555993167343</v>
      </c>
      <c r="I234" s="173">
        <f t="shared" si="24"/>
        <v>126171.21868476782</v>
      </c>
    </row>
    <row r="235" spans="1:9" s="141" customFormat="1" ht="12.75">
      <c r="A235" s="172">
        <v>217</v>
      </c>
      <c r="B235" s="147">
        <f t="shared" si="21"/>
        <v>46023</v>
      </c>
      <c r="C235" s="148">
        <f t="shared" si="25"/>
        <v>126171.21868476782</v>
      </c>
      <c r="D235" s="148">
        <f t="shared" si="26"/>
        <v>1264.1360469859321</v>
      </c>
      <c r="E235" s="149">
        <v>0</v>
      </c>
      <c r="F235" s="148">
        <f t="shared" si="22"/>
        <v>1264.1360469859321</v>
      </c>
      <c r="G235" s="148">
        <f t="shared" si="23"/>
        <v>580.7086124434397</v>
      </c>
      <c r="H235" s="148">
        <f t="shared" si="27"/>
        <v>683.4274345424924</v>
      </c>
      <c r="I235" s="173">
        <f t="shared" si="24"/>
        <v>125590.51007232438</v>
      </c>
    </row>
    <row r="236" spans="1:9" s="141" customFormat="1" ht="12.75">
      <c r="A236" s="172">
        <v>218</v>
      </c>
      <c r="B236" s="147">
        <f t="shared" si="21"/>
        <v>46054</v>
      </c>
      <c r="C236" s="148">
        <f t="shared" si="25"/>
        <v>125590.51007232438</v>
      </c>
      <c r="D236" s="148">
        <f t="shared" si="26"/>
        <v>1264.1360469859321</v>
      </c>
      <c r="E236" s="149">
        <v>0</v>
      </c>
      <c r="F236" s="148">
        <f t="shared" si="22"/>
        <v>1264.1360469859321</v>
      </c>
      <c r="G236" s="148">
        <f t="shared" si="23"/>
        <v>583.8541174275084</v>
      </c>
      <c r="H236" s="148">
        <f t="shared" si="27"/>
        <v>680.2819295584237</v>
      </c>
      <c r="I236" s="173">
        <f t="shared" si="24"/>
        <v>125006.65595489688</v>
      </c>
    </row>
    <row r="237" spans="1:9" s="141" customFormat="1" ht="12.75">
      <c r="A237" s="172">
        <v>219</v>
      </c>
      <c r="B237" s="147">
        <f t="shared" si="21"/>
        <v>46082</v>
      </c>
      <c r="C237" s="148">
        <f t="shared" si="25"/>
        <v>125006.65595489688</v>
      </c>
      <c r="D237" s="148">
        <f t="shared" si="26"/>
        <v>1264.1360469859321</v>
      </c>
      <c r="E237" s="149">
        <v>0</v>
      </c>
      <c r="F237" s="148">
        <f t="shared" si="22"/>
        <v>1264.1360469859321</v>
      </c>
      <c r="G237" s="148">
        <f t="shared" si="23"/>
        <v>587.016660563574</v>
      </c>
      <c r="H237" s="148">
        <f t="shared" si="27"/>
        <v>677.1193864223582</v>
      </c>
      <c r="I237" s="173">
        <f t="shared" si="24"/>
        <v>124419.6392943333</v>
      </c>
    </row>
    <row r="238" spans="1:9" s="141" customFormat="1" ht="12.75">
      <c r="A238" s="172">
        <v>220</v>
      </c>
      <c r="B238" s="147">
        <f t="shared" si="21"/>
        <v>46113</v>
      </c>
      <c r="C238" s="148">
        <f t="shared" si="25"/>
        <v>124419.6392943333</v>
      </c>
      <c r="D238" s="148">
        <f t="shared" si="26"/>
        <v>1264.1360469859321</v>
      </c>
      <c r="E238" s="149">
        <v>0</v>
      </c>
      <c r="F238" s="148">
        <f t="shared" si="22"/>
        <v>1264.1360469859321</v>
      </c>
      <c r="G238" s="148">
        <f t="shared" si="23"/>
        <v>590.1963341416267</v>
      </c>
      <c r="H238" s="148">
        <f t="shared" si="27"/>
        <v>673.9397128443054</v>
      </c>
      <c r="I238" s="173">
        <f t="shared" si="24"/>
        <v>123829.44296019168</v>
      </c>
    </row>
    <row r="239" spans="1:9" s="141" customFormat="1" ht="12.75">
      <c r="A239" s="172">
        <v>221</v>
      </c>
      <c r="B239" s="147">
        <f t="shared" si="21"/>
        <v>46143</v>
      </c>
      <c r="C239" s="148">
        <f t="shared" si="25"/>
        <v>123829.44296019168</v>
      </c>
      <c r="D239" s="148">
        <f t="shared" si="26"/>
        <v>1264.1360469859321</v>
      </c>
      <c r="E239" s="149">
        <v>0</v>
      </c>
      <c r="F239" s="148">
        <f t="shared" si="22"/>
        <v>1264.1360469859321</v>
      </c>
      <c r="G239" s="148">
        <f t="shared" si="23"/>
        <v>593.3932309515604</v>
      </c>
      <c r="H239" s="148">
        <f t="shared" si="27"/>
        <v>670.7428160343717</v>
      </c>
      <c r="I239" s="173">
        <f t="shared" si="24"/>
        <v>123236.04972924011</v>
      </c>
    </row>
    <row r="240" spans="1:9" s="141" customFormat="1" ht="12.75">
      <c r="A240" s="172">
        <v>222</v>
      </c>
      <c r="B240" s="147">
        <f t="shared" si="21"/>
        <v>46174</v>
      </c>
      <c r="C240" s="148">
        <f t="shared" si="25"/>
        <v>123236.04972924011</v>
      </c>
      <c r="D240" s="148">
        <f t="shared" si="26"/>
        <v>1264.1360469859321</v>
      </c>
      <c r="E240" s="149">
        <v>0</v>
      </c>
      <c r="F240" s="148">
        <f t="shared" si="22"/>
        <v>1264.1360469859321</v>
      </c>
      <c r="G240" s="148">
        <f t="shared" si="23"/>
        <v>596.6074442858815</v>
      </c>
      <c r="H240" s="148">
        <f t="shared" si="27"/>
        <v>667.5286027000507</v>
      </c>
      <c r="I240" s="173">
        <f t="shared" si="24"/>
        <v>122639.44228495423</v>
      </c>
    </row>
    <row r="241" spans="1:9" s="141" customFormat="1" ht="12.75">
      <c r="A241" s="172">
        <v>223</v>
      </c>
      <c r="B241" s="147">
        <f t="shared" si="21"/>
        <v>46204</v>
      </c>
      <c r="C241" s="148">
        <f t="shared" si="25"/>
        <v>122639.44228495423</v>
      </c>
      <c r="D241" s="148">
        <f t="shared" si="26"/>
        <v>1264.1360469859321</v>
      </c>
      <c r="E241" s="149">
        <v>0</v>
      </c>
      <c r="F241" s="148">
        <f t="shared" si="22"/>
        <v>1264.1360469859321</v>
      </c>
      <c r="G241" s="148">
        <f t="shared" si="23"/>
        <v>599.83906794243</v>
      </c>
      <c r="H241" s="148">
        <f t="shared" si="27"/>
        <v>664.2969790435021</v>
      </c>
      <c r="I241" s="173">
        <f t="shared" si="24"/>
        <v>122039.6032170118</v>
      </c>
    </row>
    <row r="242" spans="1:9" s="141" customFormat="1" ht="12.75">
      <c r="A242" s="172">
        <v>224</v>
      </c>
      <c r="B242" s="147">
        <f t="shared" si="21"/>
        <v>46235</v>
      </c>
      <c r="C242" s="148">
        <f t="shared" si="25"/>
        <v>122039.6032170118</v>
      </c>
      <c r="D242" s="148">
        <f t="shared" si="26"/>
        <v>1264.1360469859321</v>
      </c>
      <c r="E242" s="149">
        <v>0</v>
      </c>
      <c r="F242" s="148">
        <f t="shared" si="22"/>
        <v>1264.1360469859321</v>
      </c>
      <c r="G242" s="148">
        <f t="shared" si="23"/>
        <v>603.0881962271181</v>
      </c>
      <c r="H242" s="148">
        <f t="shared" si="27"/>
        <v>661.047850758814</v>
      </c>
      <c r="I242" s="173">
        <f t="shared" si="24"/>
        <v>121436.51502078467</v>
      </c>
    </row>
    <row r="243" spans="1:9" s="141" customFormat="1" ht="12.75">
      <c r="A243" s="172">
        <v>225</v>
      </c>
      <c r="B243" s="147">
        <f t="shared" si="21"/>
        <v>46266</v>
      </c>
      <c r="C243" s="148">
        <f t="shared" si="25"/>
        <v>121436.51502078467</v>
      </c>
      <c r="D243" s="148">
        <f t="shared" si="26"/>
        <v>1264.1360469859321</v>
      </c>
      <c r="E243" s="149">
        <v>0</v>
      </c>
      <c r="F243" s="148">
        <f t="shared" si="22"/>
        <v>1264.1360469859321</v>
      </c>
      <c r="G243" s="148">
        <f t="shared" si="23"/>
        <v>606.3549239566818</v>
      </c>
      <c r="H243" s="148">
        <f t="shared" si="27"/>
        <v>657.7811230292504</v>
      </c>
      <c r="I243" s="173">
        <f t="shared" si="24"/>
        <v>120830.160096828</v>
      </c>
    </row>
    <row r="244" spans="1:9" s="141" customFormat="1" ht="12.75">
      <c r="A244" s="172">
        <v>226</v>
      </c>
      <c r="B244" s="147">
        <f t="shared" si="21"/>
        <v>46296</v>
      </c>
      <c r="C244" s="148">
        <f t="shared" si="25"/>
        <v>120830.160096828</v>
      </c>
      <c r="D244" s="148">
        <f t="shared" si="26"/>
        <v>1264.1360469859321</v>
      </c>
      <c r="E244" s="149">
        <v>0</v>
      </c>
      <c r="F244" s="148">
        <f t="shared" si="22"/>
        <v>1264.1360469859321</v>
      </c>
      <c r="G244" s="148">
        <f t="shared" si="23"/>
        <v>609.6393464614472</v>
      </c>
      <c r="H244" s="148">
        <f t="shared" si="27"/>
        <v>654.4967005244849</v>
      </c>
      <c r="I244" s="173">
        <f t="shared" si="24"/>
        <v>120220.52075036654</v>
      </c>
    </row>
    <row r="245" spans="1:9" s="141" customFormat="1" ht="12.75">
      <c r="A245" s="172">
        <v>227</v>
      </c>
      <c r="B245" s="147">
        <f t="shared" si="21"/>
        <v>46327</v>
      </c>
      <c r="C245" s="148">
        <f t="shared" si="25"/>
        <v>120220.52075036654</v>
      </c>
      <c r="D245" s="148">
        <f t="shared" si="26"/>
        <v>1264.1360469859321</v>
      </c>
      <c r="E245" s="149">
        <v>0</v>
      </c>
      <c r="F245" s="148">
        <f t="shared" si="22"/>
        <v>1264.1360469859321</v>
      </c>
      <c r="G245" s="148">
        <f t="shared" si="23"/>
        <v>612.9415595881134</v>
      </c>
      <c r="H245" s="148">
        <f t="shared" si="27"/>
        <v>651.1944873978188</v>
      </c>
      <c r="I245" s="173">
        <f t="shared" si="24"/>
        <v>119607.57919077843</v>
      </c>
    </row>
    <row r="246" spans="1:9" s="141" customFormat="1" ht="12.75">
      <c r="A246" s="172">
        <v>228</v>
      </c>
      <c r="B246" s="147">
        <f t="shared" si="21"/>
        <v>46357</v>
      </c>
      <c r="C246" s="148">
        <f t="shared" si="25"/>
        <v>119607.57919077843</v>
      </c>
      <c r="D246" s="148">
        <f t="shared" si="26"/>
        <v>1264.1360469859321</v>
      </c>
      <c r="E246" s="149">
        <v>0</v>
      </c>
      <c r="F246" s="148">
        <f t="shared" si="22"/>
        <v>1264.1360469859321</v>
      </c>
      <c r="G246" s="148">
        <f t="shared" si="23"/>
        <v>616.261659702549</v>
      </c>
      <c r="H246" s="148">
        <f t="shared" si="27"/>
        <v>647.8743872833832</v>
      </c>
      <c r="I246" s="173">
        <f t="shared" si="24"/>
        <v>118991.31753107588</v>
      </c>
    </row>
    <row r="247" spans="1:9" s="141" customFormat="1" ht="12.75">
      <c r="A247" s="172">
        <v>229</v>
      </c>
      <c r="B247" s="147">
        <f t="shared" si="21"/>
        <v>46388</v>
      </c>
      <c r="C247" s="148">
        <f t="shared" si="25"/>
        <v>118991.31753107588</v>
      </c>
      <c r="D247" s="148">
        <f t="shared" si="26"/>
        <v>1264.1360469859321</v>
      </c>
      <c r="E247" s="149">
        <v>0</v>
      </c>
      <c r="F247" s="148">
        <f t="shared" si="22"/>
        <v>1264.1360469859321</v>
      </c>
      <c r="G247" s="148">
        <f t="shared" si="23"/>
        <v>619.5997436926044</v>
      </c>
      <c r="H247" s="148">
        <f t="shared" si="27"/>
        <v>644.5363032933277</v>
      </c>
      <c r="I247" s="173">
        <f t="shared" si="24"/>
        <v>118371.71778738328</v>
      </c>
    </row>
    <row r="248" spans="1:9" s="141" customFormat="1" ht="12.75">
      <c r="A248" s="172">
        <v>230</v>
      </c>
      <c r="B248" s="147">
        <f t="shared" si="21"/>
        <v>46419</v>
      </c>
      <c r="C248" s="148">
        <f t="shared" si="25"/>
        <v>118371.71778738328</v>
      </c>
      <c r="D248" s="148">
        <f t="shared" si="26"/>
        <v>1264.1360469859321</v>
      </c>
      <c r="E248" s="149">
        <v>0</v>
      </c>
      <c r="F248" s="148">
        <f t="shared" si="22"/>
        <v>1264.1360469859321</v>
      </c>
      <c r="G248" s="148">
        <f t="shared" si="23"/>
        <v>622.9559089709393</v>
      </c>
      <c r="H248" s="148">
        <f t="shared" si="27"/>
        <v>641.1801380149928</v>
      </c>
      <c r="I248" s="173">
        <f t="shared" si="24"/>
        <v>117748.76187841235</v>
      </c>
    </row>
    <row r="249" spans="1:9" s="141" customFormat="1" ht="12.75">
      <c r="A249" s="172">
        <v>231</v>
      </c>
      <c r="B249" s="147">
        <f t="shared" si="21"/>
        <v>46447</v>
      </c>
      <c r="C249" s="148">
        <f t="shared" si="25"/>
        <v>117748.76187841235</v>
      </c>
      <c r="D249" s="148">
        <f t="shared" si="26"/>
        <v>1264.1360469859321</v>
      </c>
      <c r="E249" s="149">
        <v>0</v>
      </c>
      <c r="F249" s="148">
        <f t="shared" si="22"/>
        <v>1264.1360469859321</v>
      </c>
      <c r="G249" s="148">
        <f t="shared" si="23"/>
        <v>626.3302534778652</v>
      </c>
      <c r="H249" s="148">
        <f t="shared" si="27"/>
        <v>637.8057935080669</v>
      </c>
      <c r="I249" s="173">
        <f t="shared" si="24"/>
        <v>117122.43162493448</v>
      </c>
    </row>
    <row r="250" spans="1:9" s="141" customFormat="1" ht="12.75">
      <c r="A250" s="172">
        <v>232</v>
      </c>
      <c r="B250" s="147">
        <f t="shared" si="21"/>
        <v>46478</v>
      </c>
      <c r="C250" s="206">
        <f t="shared" si="25"/>
        <v>117122.43162493448</v>
      </c>
      <c r="D250" s="206">
        <f t="shared" si="26"/>
        <v>1264.1360469859321</v>
      </c>
      <c r="E250" s="149">
        <v>0</v>
      </c>
      <c r="F250" s="148">
        <f t="shared" si="22"/>
        <v>1264.1360469859321</v>
      </c>
      <c r="G250" s="148">
        <f t="shared" si="23"/>
        <v>629.7228756842036</v>
      </c>
      <c r="H250" s="148">
        <f t="shared" si="27"/>
        <v>634.4131713017285</v>
      </c>
      <c r="I250" s="173">
        <f t="shared" si="24"/>
        <v>116492.70874925028</v>
      </c>
    </row>
    <row r="251" spans="1:9" s="141" customFormat="1" ht="12.75">
      <c r="A251" s="172">
        <v>233</v>
      </c>
      <c r="B251" s="147">
        <f t="shared" si="21"/>
        <v>46508</v>
      </c>
      <c r="C251" s="206">
        <f t="shared" si="25"/>
        <v>116492.70874925028</v>
      </c>
      <c r="D251" s="206">
        <f t="shared" si="26"/>
        <v>1264.1360469859321</v>
      </c>
      <c r="E251" s="149">
        <v>0</v>
      </c>
      <c r="F251" s="206">
        <f t="shared" si="22"/>
        <v>1264.1360469859321</v>
      </c>
      <c r="G251" s="206">
        <f t="shared" si="23"/>
        <v>633.1338745941598</v>
      </c>
      <c r="H251" s="206">
        <f t="shared" si="27"/>
        <v>631.0021723917723</v>
      </c>
      <c r="I251" s="208">
        <f t="shared" si="24"/>
        <v>115859.57487465611</v>
      </c>
    </row>
    <row r="252" spans="1:9" s="141" customFormat="1" ht="12.75">
      <c r="A252" s="174">
        <v>234</v>
      </c>
      <c r="B252" s="147">
        <f t="shared" si="21"/>
        <v>46539</v>
      </c>
      <c r="C252" s="206">
        <f t="shared" si="25"/>
        <v>115859.57487465611</v>
      </c>
      <c r="D252" s="206">
        <f t="shared" si="26"/>
        <v>1264.1360469859321</v>
      </c>
      <c r="E252" s="149">
        <v>0</v>
      </c>
      <c r="F252" s="206">
        <f t="shared" si="22"/>
        <v>1264.1360469859321</v>
      </c>
      <c r="G252" s="206">
        <f t="shared" si="23"/>
        <v>636.5633497482114</v>
      </c>
      <c r="H252" s="206">
        <f t="shared" si="27"/>
        <v>627.5726972377207</v>
      </c>
      <c r="I252" s="208">
        <f t="shared" si="24"/>
        <v>115223.01152490791</v>
      </c>
    </row>
    <row r="253" spans="1:9" s="141" customFormat="1" ht="12.75">
      <c r="A253" s="174">
        <v>235</v>
      </c>
      <c r="B253" s="147">
        <f t="shared" si="21"/>
        <v>46569</v>
      </c>
      <c r="C253" s="206">
        <f t="shared" si="25"/>
        <v>115223.01152490791</v>
      </c>
      <c r="D253" s="206">
        <f t="shared" si="26"/>
        <v>1264.1360469859321</v>
      </c>
      <c r="E253" s="149">
        <v>0</v>
      </c>
      <c r="F253" s="206">
        <f t="shared" si="22"/>
        <v>1264.1360469859321</v>
      </c>
      <c r="G253" s="206">
        <f t="shared" si="23"/>
        <v>640.0114012260143</v>
      </c>
      <c r="H253" s="206">
        <f t="shared" si="27"/>
        <v>624.1246457599178</v>
      </c>
      <c r="I253" s="208">
        <f t="shared" si="24"/>
        <v>114583.0001236819</v>
      </c>
    </row>
    <row r="254" spans="1:9" s="141" customFormat="1" ht="12.75">
      <c r="A254" s="174">
        <v>236</v>
      </c>
      <c r="B254" s="147">
        <f t="shared" si="21"/>
        <v>46600</v>
      </c>
      <c r="C254" s="206">
        <f t="shared" si="25"/>
        <v>114583.0001236819</v>
      </c>
      <c r="D254" s="206">
        <f t="shared" si="26"/>
        <v>1264.1360469859321</v>
      </c>
      <c r="E254" s="149">
        <v>0</v>
      </c>
      <c r="F254" s="206">
        <f t="shared" si="22"/>
        <v>1264.1360469859321</v>
      </c>
      <c r="G254" s="206">
        <f t="shared" si="23"/>
        <v>643.4781296493219</v>
      </c>
      <c r="H254" s="206">
        <f t="shared" si="27"/>
        <v>620.6579173366102</v>
      </c>
      <c r="I254" s="208">
        <f t="shared" si="24"/>
        <v>113939.52199403258</v>
      </c>
    </row>
    <row r="255" spans="1:9" s="141" customFormat="1" ht="12.75">
      <c r="A255" s="174">
        <v>237</v>
      </c>
      <c r="B255" s="147">
        <f t="shared" si="21"/>
        <v>46631</v>
      </c>
      <c r="C255" s="206">
        <f t="shared" si="25"/>
        <v>113939.52199403258</v>
      </c>
      <c r="D255" s="206">
        <f t="shared" si="26"/>
        <v>1264.1360469859321</v>
      </c>
      <c r="E255" s="149">
        <v>0</v>
      </c>
      <c r="F255" s="206">
        <f t="shared" si="22"/>
        <v>1264.1360469859321</v>
      </c>
      <c r="G255" s="206">
        <f t="shared" si="23"/>
        <v>646.9636361849223</v>
      </c>
      <c r="H255" s="206">
        <f t="shared" si="27"/>
        <v>617.1724108010098</v>
      </c>
      <c r="I255" s="208">
        <f t="shared" si="24"/>
        <v>113292.55835784765</v>
      </c>
    </row>
    <row r="256" spans="1:9" s="141" customFormat="1" ht="12.75">
      <c r="A256" s="174">
        <v>238</v>
      </c>
      <c r="B256" s="147">
        <f t="shared" si="21"/>
        <v>46661</v>
      </c>
      <c r="C256" s="206">
        <f t="shared" si="25"/>
        <v>113292.55835784765</v>
      </c>
      <c r="D256" s="206">
        <f t="shared" si="26"/>
        <v>1264.1360469859321</v>
      </c>
      <c r="E256" s="149">
        <v>0</v>
      </c>
      <c r="F256" s="206">
        <f t="shared" si="22"/>
        <v>1264.1360469859321</v>
      </c>
      <c r="G256" s="206">
        <f t="shared" si="23"/>
        <v>650.4680225475906</v>
      </c>
      <c r="H256" s="206">
        <f t="shared" si="27"/>
        <v>613.6680244383415</v>
      </c>
      <c r="I256" s="208">
        <f t="shared" si="24"/>
        <v>112642.09033530006</v>
      </c>
    </row>
    <row r="257" spans="1:9" s="141" customFormat="1" ht="12.75">
      <c r="A257" s="174">
        <v>239</v>
      </c>
      <c r="B257" s="147">
        <f t="shared" si="21"/>
        <v>46692</v>
      </c>
      <c r="C257" s="206">
        <f t="shared" si="25"/>
        <v>112642.09033530006</v>
      </c>
      <c r="D257" s="206">
        <f t="shared" si="26"/>
        <v>1264.1360469859321</v>
      </c>
      <c r="E257" s="149">
        <v>0</v>
      </c>
      <c r="F257" s="206">
        <f t="shared" si="22"/>
        <v>1264.1360469859321</v>
      </c>
      <c r="G257" s="206">
        <f t="shared" si="23"/>
        <v>653.9913910030567</v>
      </c>
      <c r="H257" s="206">
        <f t="shared" si="27"/>
        <v>610.1446559828754</v>
      </c>
      <c r="I257" s="208">
        <f t="shared" si="24"/>
        <v>111988.098944297</v>
      </c>
    </row>
    <row r="258" spans="1:9" s="141" customFormat="1" ht="12.75">
      <c r="A258" s="174">
        <v>240</v>
      </c>
      <c r="B258" s="147">
        <f t="shared" si="21"/>
        <v>46722</v>
      </c>
      <c r="C258" s="206">
        <f t="shared" si="25"/>
        <v>111988.098944297</v>
      </c>
      <c r="D258" s="206">
        <f t="shared" si="26"/>
        <v>1264.1360469859321</v>
      </c>
      <c r="E258" s="149">
        <v>0</v>
      </c>
      <c r="F258" s="206">
        <f t="shared" si="22"/>
        <v>1264.1360469859321</v>
      </c>
      <c r="G258" s="206">
        <f t="shared" si="23"/>
        <v>657.53384437099</v>
      </c>
      <c r="H258" s="206">
        <f t="shared" si="27"/>
        <v>606.6022026149421</v>
      </c>
      <c r="I258" s="208">
        <f t="shared" si="24"/>
        <v>111330.56509992601</v>
      </c>
    </row>
    <row r="259" spans="1:9" s="141" customFormat="1" ht="12.75">
      <c r="A259" s="174">
        <v>241</v>
      </c>
      <c r="B259" s="147">
        <f t="shared" si="21"/>
        <v>46753</v>
      </c>
      <c r="C259" s="206">
        <f t="shared" si="25"/>
        <v>111330.56509992601</v>
      </c>
      <c r="D259" s="206">
        <f t="shared" si="26"/>
        <v>1264.1360469859321</v>
      </c>
      <c r="E259" s="149">
        <v>0</v>
      </c>
      <c r="F259" s="206">
        <f t="shared" si="22"/>
        <v>1264.1360469859321</v>
      </c>
      <c r="G259" s="206">
        <f t="shared" si="23"/>
        <v>661.0954860279995</v>
      </c>
      <c r="H259" s="206">
        <f t="shared" si="27"/>
        <v>603.0405609579326</v>
      </c>
      <c r="I259" s="208">
        <f t="shared" si="24"/>
        <v>110669.469613898</v>
      </c>
    </row>
    <row r="260" spans="1:9" s="141" customFormat="1" ht="12.75">
      <c r="A260" s="174">
        <v>242</v>
      </c>
      <c r="B260" s="147">
        <f t="shared" si="21"/>
        <v>46784</v>
      </c>
      <c r="C260" s="206">
        <f t="shared" si="25"/>
        <v>110669.469613898</v>
      </c>
      <c r="D260" s="206">
        <f t="shared" si="26"/>
        <v>1264.1360469859321</v>
      </c>
      <c r="E260" s="149">
        <v>0</v>
      </c>
      <c r="F260" s="206">
        <f t="shared" si="22"/>
        <v>1264.1360469859321</v>
      </c>
      <c r="G260" s="206">
        <f t="shared" si="23"/>
        <v>664.6764199106512</v>
      </c>
      <c r="H260" s="206">
        <f t="shared" si="27"/>
        <v>599.4596270752809</v>
      </c>
      <c r="I260" s="208">
        <f t="shared" si="24"/>
        <v>110004.79319398735</v>
      </c>
    </row>
    <row r="261" spans="1:9" s="141" customFormat="1" ht="12.75">
      <c r="A261" s="174">
        <v>243</v>
      </c>
      <c r="B261" s="147">
        <f t="shared" si="21"/>
        <v>46813</v>
      </c>
      <c r="C261" s="206">
        <f t="shared" si="25"/>
        <v>110004.79319398735</v>
      </c>
      <c r="D261" s="206">
        <f t="shared" si="26"/>
        <v>1264.1360469859321</v>
      </c>
      <c r="E261" s="149">
        <v>0</v>
      </c>
      <c r="F261" s="206">
        <f t="shared" si="22"/>
        <v>1264.1360469859321</v>
      </c>
      <c r="G261" s="206">
        <f t="shared" si="23"/>
        <v>668.2767505185006</v>
      </c>
      <c r="H261" s="206">
        <f t="shared" si="27"/>
        <v>595.8592964674315</v>
      </c>
      <c r="I261" s="208">
        <f t="shared" si="24"/>
        <v>109336.51644346885</v>
      </c>
    </row>
    <row r="262" spans="1:9" s="141" customFormat="1" ht="12.75">
      <c r="A262" s="174">
        <v>244</v>
      </c>
      <c r="B262" s="147">
        <f t="shared" si="21"/>
        <v>46844</v>
      </c>
      <c r="C262" s="206">
        <f t="shared" si="25"/>
        <v>109336.51644346885</v>
      </c>
      <c r="D262" s="206">
        <f t="shared" si="26"/>
        <v>1264.1360469859321</v>
      </c>
      <c r="E262" s="149">
        <v>0</v>
      </c>
      <c r="F262" s="206">
        <f t="shared" si="22"/>
        <v>1264.1360469859321</v>
      </c>
      <c r="G262" s="206">
        <f t="shared" si="23"/>
        <v>671.8965829171425</v>
      </c>
      <c r="H262" s="206">
        <f t="shared" si="27"/>
        <v>592.2394640687896</v>
      </c>
      <c r="I262" s="208">
        <f t="shared" si="24"/>
        <v>108664.61986055171</v>
      </c>
    </row>
    <row r="263" spans="1:9" s="141" customFormat="1" ht="12.75">
      <c r="A263" s="174">
        <v>245</v>
      </c>
      <c r="B263" s="147">
        <f t="shared" si="21"/>
        <v>46874</v>
      </c>
      <c r="C263" s="206">
        <f t="shared" si="25"/>
        <v>108664.61986055171</v>
      </c>
      <c r="D263" s="206">
        <f t="shared" si="26"/>
        <v>1264.1360469859321</v>
      </c>
      <c r="E263" s="149">
        <v>0</v>
      </c>
      <c r="F263" s="206">
        <f t="shared" si="22"/>
        <v>1264.1360469859321</v>
      </c>
      <c r="G263" s="206">
        <f t="shared" si="23"/>
        <v>675.536022741277</v>
      </c>
      <c r="H263" s="206">
        <f t="shared" si="27"/>
        <v>588.6000242446552</v>
      </c>
      <c r="I263" s="208">
        <f t="shared" si="24"/>
        <v>107989.08383781044</v>
      </c>
    </row>
    <row r="264" spans="1:9" s="141" customFormat="1" ht="12.75">
      <c r="A264" s="174">
        <v>246</v>
      </c>
      <c r="B264" s="147">
        <f t="shared" si="21"/>
        <v>46905</v>
      </c>
      <c r="C264" s="206">
        <f t="shared" si="25"/>
        <v>107989.08383781044</v>
      </c>
      <c r="D264" s="206">
        <f t="shared" si="26"/>
        <v>1264.1360469859321</v>
      </c>
      <c r="E264" s="149">
        <v>0</v>
      </c>
      <c r="F264" s="206">
        <f t="shared" si="22"/>
        <v>1264.1360469859321</v>
      </c>
      <c r="G264" s="206">
        <f t="shared" si="23"/>
        <v>679.1951761977922</v>
      </c>
      <c r="H264" s="206">
        <f t="shared" si="27"/>
        <v>584.9408707881399</v>
      </c>
      <c r="I264" s="208">
        <f t="shared" si="24"/>
        <v>107309.88866161264</v>
      </c>
    </row>
    <row r="265" spans="1:9" s="141" customFormat="1" ht="12.75">
      <c r="A265" s="174">
        <v>247</v>
      </c>
      <c r="B265" s="147">
        <f t="shared" si="21"/>
        <v>46935</v>
      </c>
      <c r="C265" s="206">
        <f t="shared" si="25"/>
        <v>107309.88866161264</v>
      </c>
      <c r="D265" s="206">
        <f t="shared" si="26"/>
        <v>1264.1360469859321</v>
      </c>
      <c r="E265" s="149">
        <v>0</v>
      </c>
      <c r="F265" s="206">
        <f t="shared" si="22"/>
        <v>1264.1360469859321</v>
      </c>
      <c r="G265" s="206">
        <f t="shared" si="23"/>
        <v>682.8741500688636</v>
      </c>
      <c r="H265" s="206">
        <f t="shared" si="27"/>
        <v>581.2618969170685</v>
      </c>
      <c r="I265" s="208">
        <f t="shared" si="24"/>
        <v>106627.01451154378</v>
      </c>
    </row>
    <row r="266" spans="1:9" s="141" customFormat="1" ht="12.75">
      <c r="A266" s="174">
        <v>248</v>
      </c>
      <c r="B266" s="147">
        <f t="shared" si="21"/>
        <v>46966</v>
      </c>
      <c r="C266" s="206">
        <f t="shared" si="25"/>
        <v>106627.01451154378</v>
      </c>
      <c r="D266" s="206">
        <f t="shared" si="26"/>
        <v>1264.1360469859321</v>
      </c>
      <c r="E266" s="149">
        <v>0</v>
      </c>
      <c r="F266" s="206">
        <f t="shared" si="22"/>
        <v>1264.1360469859321</v>
      </c>
      <c r="G266" s="206">
        <f t="shared" si="23"/>
        <v>686.5730517150699</v>
      </c>
      <c r="H266" s="206">
        <f t="shared" si="27"/>
        <v>577.5629952708622</v>
      </c>
      <c r="I266" s="208">
        <f t="shared" si="24"/>
        <v>105940.44145982871</v>
      </c>
    </row>
    <row r="267" spans="1:9" s="141" customFormat="1" ht="12.75">
      <c r="A267" s="174">
        <v>249</v>
      </c>
      <c r="B267" s="147">
        <f t="shared" si="21"/>
        <v>46997</v>
      </c>
      <c r="C267" s="206">
        <f t="shared" si="25"/>
        <v>105940.44145982871</v>
      </c>
      <c r="D267" s="206">
        <f t="shared" si="26"/>
        <v>1264.1360469859321</v>
      </c>
      <c r="E267" s="149">
        <v>0</v>
      </c>
      <c r="F267" s="206">
        <f t="shared" si="22"/>
        <v>1264.1360469859321</v>
      </c>
      <c r="G267" s="206">
        <f t="shared" si="23"/>
        <v>690.2919890785266</v>
      </c>
      <c r="H267" s="206">
        <f t="shared" si="27"/>
        <v>573.8440579074055</v>
      </c>
      <c r="I267" s="208">
        <f t="shared" si="24"/>
        <v>105250.14947075018</v>
      </c>
    </row>
    <row r="268" spans="1:9" s="141" customFormat="1" ht="12.75">
      <c r="A268" s="174">
        <v>250</v>
      </c>
      <c r="B268" s="147">
        <f t="shared" si="21"/>
        <v>47027</v>
      </c>
      <c r="C268" s="206">
        <f t="shared" si="25"/>
        <v>105250.14947075018</v>
      </c>
      <c r="D268" s="206">
        <f t="shared" si="26"/>
        <v>1264.1360469859321</v>
      </c>
      <c r="E268" s="149">
        <v>0</v>
      </c>
      <c r="F268" s="206">
        <f t="shared" si="22"/>
        <v>1264.1360469859321</v>
      </c>
      <c r="G268" s="206">
        <f t="shared" si="23"/>
        <v>694.0310706860353</v>
      </c>
      <c r="H268" s="206">
        <f t="shared" si="27"/>
        <v>570.1049762998969</v>
      </c>
      <c r="I268" s="208">
        <f t="shared" si="24"/>
        <v>104556.11840006415</v>
      </c>
    </row>
    <row r="269" spans="1:9" s="141" customFormat="1" ht="12.75">
      <c r="A269" s="174">
        <v>251</v>
      </c>
      <c r="B269" s="147">
        <f t="shared" si="21"/>
        <v>47058</v>
      </c>
      <c r="C269" s="206">
        <f t="shared" si="25"/>
        <v>104556.11840006415</v>
      </c>
      <c r="D269" s="206">
        <f t="shared" si="26"/>
        <v>1264.1360469859321</v>
      </c>
      <c r="E269" s="149">
        <v>0</v>
      </c>
      <c r="F269" s="206">
        <f t="shared" si="22"/>
        <v>1264.1360469859321</v>
      </c>
      <c r="G269" s="206">
        <f t="shared" si="23"/>
        <v>697.7904056522513</v>
      </c>
      <c r="H269" s="206">
        <f t="shared" si="27"/>
        <v>566.3456413336809</v>
      </c>
      <c r="I269" s="208">
        <f t="shared" si="24"/>
        <v>103858.3279944119</v>
      </c>
    </row>
    <row r="270" spans="1:9" s="141" customFormat="1" ht="12.75">
      <c r="A270" s="174">
        <v>252</v>
      </c>
      <c r="B270" s="147">
        <f t="shared" si="21"/>
        <v>47088</v>
      </c>
      <c r="C270" s="206">
        <f t="shared" si="25"/>
        <v>103858.3279944119</v>
      </c>
      <c r="D270" s="206">
        <f t="shared" si="26"/>
        <v>1264.1360469859321</v>
      </c>
      <c r="E270" s="149">
        <v>0</v>
      </c>
      <c r="F270" s="206">
        <f t="shared" si="22"/>
        <v>1264.1360469859321</v>
      </c>
      <c r="G270" s="206">
        <f t="shared" si="23"/>
        <v>701.5701036828676</v>
      </c>
      <c r="H270" s="206">
        <f t="shared" si="27"/>
        <v>562.5659433030645</v>
      </c>
      <c r="I270" s="208">
        <f t="shared" si="24"/>
        <v>103156.75789072903</v>
      </c>
    </row>
    <row r="271" spans="1:9" s="141" customFormat="1" ht="12.75">
      <c r="A271" s="174">
        <v>253</v>
      </c>
      <c r="B271" s="147">
        <f t="shared" si="21"/>
        <v>47119</v>
      </c>
      <c r="C271" s="206">
        <f t="shared" si="25"/>
        <v>103156.75789072903</v>
      </c>
      <c r="D271" s="206">
        <f t="shared" si="26"/>
        <v>1264.1360469859321</v>
      </c>
      <c r="E271" s="149">
        <v>0</v>
      </c>
      <c r="F271" s="206">
        <f t="shared" si="22"/>
        <v>1264.1360469859321</v>
      </c>
      <c r="G271" s="206">
        <f t="shared" si="23"/>
        <v>705.3702750778165</v>
      </c>
      <c r="H271" s="206">
        <f t="shared" si="27"/>
        <v>558.7657719081157</v>
      </c>
      <c r="I271" s="208">
        <f t="shared" si="24"/>
        <v>102451.38761565121</v>
      </c>
    </row>
    <row r="272" spans="1:9" s="141" customFormat="1" ht="12.75">
      <c r="A272" s="174">
        <v>254</v>
      </c>
      <c r="B272" s="147">
        <f t="shared" si="21"/>
        <v>47150</v>
      </c>
      <c r="C272" s="206">
        <f t="shared" si="25"/>
        <v>102451.38761565121</v>
      </c>
      <c r="D272" s="206">
        <f t="shared" si="26"/>
        <v>1264.1360469859321</v>
      </c>
      <c r="E272" s="149">
        <v>0</v>
      </c>
      <c r="F272" s="206">
        <f t="shared" si="22"/>
        <v>1264.1360469859321</v>
      </c>
      <c r="G272" s="206">
        <f t="shared" si="23"/>
        <v>709.191030734488</v>
      </c>
      <c r="H272" s="206">
        <f t="shared" si="27"/>
        <v>554.9450162514441</v>
      </c>
      <c r="I272" s="208">
        <f t="shared" si="24"/>
        <v>101742.19658491672</v>
      </c>
    </row>
    <row r="273" spans="1:9" s="141" customFormat="1" ht="12.75">
      <c r="A273" s="174">
        <v>255</v>
      </c>
      <c r="B273" s="147">
        <f t="shared" si="21"/>
        <v>47178</v>
      </c>
      <c r="C273" s="206">
        <f t="shared" si="25"/>
        <v>101742.19658491672</v>
      </c>
      <c r="D273" s="206">
        <f t="shared" si="26"/>
        <v>1264.1360469859321</v>
      </c>
      <c r="E273" s="149">
        <v>0</v>
      </c>
      <c r="F273" s="206">
        <f t="shared" si="22"/>
        <v>1264.1360469859321</v>
      </c>
      <c r="G273" s="206">
        <f t="shared" si="23"/>
        <v>713.0324821509665</v>
      </c>
      <c r="H273" s="206">
        <f t="shared" si="27"/>
        <v>551.1035648349656</v>
      </c>
      <c r="I273" s="208">
        <f t="shared" si="24"/>
        <v>101029.16410276575</v>
      </c>
    </row>
    <row r="274" spans="1:9" s="141" customFormat="1" ht="12.75">
      <c r="A274" s="174">
        <v>256</v>
      </c>
      <c r="B274" s="147">
        <f t="shared" si="21"/>
        <v>47209</v>
      </c>
      <c r="C274" s="206">
        <f t="shared" si="25"/>
        <v>101029.16410276575</v>
      </c>
      <c r="D274" s="206">
        <f t="shared" si="26"/>
        <v>1264.1360469859321</v>
      </c>
      <c r="E274" s="149">
        <v>0</v>
      </c>
      <c r="F274" s="206">
        <f t="shared" si="22"/>
        <v>1264.1360469859321</v>
      </c>
      <c r="G274" s="206">
        <f t="shared" si="23"/>
        <v>716.8947414292843</v>
      </c>
      <c r="H274" s="206">
        <f t="shared" si="27"/>
        <v>547.2413055566478</v>
      </c>
      <c r="I274" s="208">
        <f t="shared" si="24"/>
        <v>100312.26936133647</v>
      </c>
    </row>
    <row r="275" spans="1:9" s="141" customFormat="1" ht="12.75">
      <c r="A275" s="174">
        <v>257</v>
      </c>
      <c r="B275" s="147">
        <f t="shared" si="21"/>
        <v>47239</v>
      </c>
      <c r="C275" s="206">
        <f t="shared" si="25"/>
        <v>100312.26936133647</v>
      </c>
      <c r="D275" s="206">
        <f t="shared" si="26"/>
        <v>1264.1360469859321</v>
      </c>
      <c r="E275" s="149">
        <v>0</v>
      </c>
      <c r="F275" s="206">
        <f t="shared" si="22"/>
        <v>1264.1360469859321</v>
      </c>
      <c r="G275" s="206">
        <f t="shared" si="23"/>
        <v>720.7779212786929</v>
      </c>
      <c r="H275" s="206">
        <f t="shared" si="27"/>
        <v>543.3581257072392</v>
      </c>
      <c r="I275" s="208">
        <f t="shared" si="24"/>
        <v>99591.49144005777</v>
      </c>
    </row>
    <row r="276" spans="1:9" s="141" customFormat="1" ht="12.75">
      <c r="A276" s="174">
        <v>258</v>
      </c>
      <c r="B276" s="147">
        <f aca="true" t="shared" si="28" ref="B276:B339">IF(Pay_Num&lt;&gt;"",DATE(YEAR(B275),MONTH(B275)+1,DAY(B275)),"")</f>
        <v>47270</v>
      </c>
      <c r="C276" s="206">
        <f t="shared" si="25"/>
        <v>99591.49144005777</v>
      </c>
      <c r="D276" s="206">
        <f t="shared" si="26"/>
        <v>1264.1360469859321</v>
      </c>
      <c r="E276" s="149">
        <v>0</v>
      </c>
      <c r="F276" s="206">
        <f aca="true" t="shared" si="29" ref="F276:F339">IF(Pay_Num&lt;&gt;"",Sched_Pay+Extra_Pay,"")</f>
        <v>1264.1360469859321</v>
      </c>
      <c r="G276" s="206">
        <f aca="true" t="shared" si="30" ref="G276:G339">IF(Pay_Num&lt;&gt;"",Total_Pay-Int,"")</f>
        <v>724.6821350189525</v>
      </c>
      <c r="H276" s="206">
        <f t="shared" si="27"/>
        <v>539.4539119669796</v>
      </c>
      <c r="I276" s="208">
        <f aca="true" t="shared" si="31" ref="I276:I339">IF(Pay_Num&lt;&gt;"",Beg_Bal-Princ,"")</f>
        <v>98866.80930503881</v>
      </c>
    </row>
    <row r="277" spans="1:9" s="141" customFormat="1" ht="12.75">
      <c r="A277" s="174">
        <v>259</v>
      </c>
      <c r="B277" s="147">
        <f t="shared" si="28"/>
        <v>47300</v>
      </c>
      <c r="C277" s="206">
        <f aca="true" t="shared" si="32" ref="C277:C340">IF(Pay_Num&lt;&gt;"",I276,"")</f>
        <v>98866.80930503881</v>
      </c>
      <c r="D277" s="206">
        <f aca="true" t="shared" si="33" ref="D277:D340">IF(Pay_Num&lt;&gt;"",Scheduled_Monthly_Payment,"")</f>
        <v>1264.1360469859321</v>
      </c>
      <c r="E277" s="149">
        <v>0</v>
      </c>
      <c r="F277" s="206">
        <f t="shared" si="29"/>
        <v>1264.1360469859321</v>
      </c>
      <c r="G277" s="206">
        <f t="shared" si="30"/>
        <v>728.6074965836385</v>
      </c>
      <c r="H277" s="206">
        <f aca="true" t="shared" si="34" ref="H277:H340">IF(Pay_Num&lt;&gt;"",Beg_Bal*Interest_Rate/12,"")</f>
        <v>535.5285504022936</v>
      </c>
      <c r="I277" s="208">
        <f t="shared" si="31"/>
        <v>98138.20180845517</v>
      </c>
    </row>
    <row r="278" spans="1:9" s="141" customFormat="1" ht="12.75">
      <c r="A278" s="174">
        <v>260</v>
      </c>
      <c r="B278" s="147">
        <f t="shared" si="28"/>
        <v>47331</v>
      </c>
      <c r="C278" s="206">
        <f t="shared" si="32"/>
        <v>98138.20180845517</v>
      </c>
      <c r="D278" s="206">
        <f t="shared" si="33"/>
        <v>1264.1360469859321</v>
      </c>
      <c r="E278" s="149">
        <v>0</v>
      </c>
      <c r="F278" s="206">
        <f t="shared" si="29"/>
        <v>1264.1360469859321</v>
      </c>
      <c r="G278" s="206">
        <f t="shared" si="30"/>
        <v>732.5541205234666</v>
      </c>
      <c r="H278" s="206">
        <f t="shared" si="34"/>
        <v>531.5819264624655</v>
      </c>
      <c r="I278" s="208">
        <f t="shared" si="31"/>
        <v>97405.6476879317</v>
      </c>
    </row>
    <row r="279" spans="1:9" s="141" customFormat="1" ht="12.75">
      <c r="A279" s="174">
        <v>261</v>
      </c>
      <c r="B279" s="147">
        <f t="shared" si="28"/>
        <v>47362</v>
      </c>
      <c r="C279" s="206">
        <f t="shared" si="32"/>
        <v>97405.6476879317</v>
      </c>
      <c r="D279" s="206">
        <f t="shared" si="33"/>
        <v>1264.1360469859321</v>
      </c>
      <c r="E279" s="149">
        <v>0</v>
      </c>
      <c r="F279" s="206">
        <f t="shared" si="29"/>
        <v>1264.1360469859321</v>
      </c>
      <c r="G279" s="206">
        <f t="shared" si="30"/>
        <v>736.5221220096354</v>
      </c>
      <c r="H279" s="206">
        <f t="shared" si="34"/>
        <v>527.6139249762967</v>
      </c>
      <c r="I279" s="208">
        <f t="shared" si="31"/>
        <v>96669.12556592208</v>
      </c>
    </row>
    <row r="280" spans="1:9" s="141" customFormat="1" ht="12.75">
      <c r="A280" s="174">
        <v>262</v>
      </c>
      <c r="B280" s="147">
        <f t="shared" si="28"/>
        <v>47392</v>
      </c>
      <c r="C280" s="206">
        <f t="shared" si="32"/>
        <v>96669.12556592208</v>
      </c>
      <c r="D280" s="206">
        <f t="shared" si="33"/>
        <v>1264.1360469859321</v>
      </c>
      <c r="E280" s="149">
        <v>0</v>
      </c>
      <c r="F280" s="206">
        <f t="shared" si="29"/>
        <v>1264.1360469859321</v>
      </c>
      <c r="G280" s="206">
        <f t="shared" si="30"/>
        <v>740.5116168371875</v>
      </c>
      <c r="H280" s="206">
        <f t="shared" si="34"/>
        <v>523.6244301487446</v>
      </c>
      <c r="I280" s="208">
        <f t="shared" si="31"/>
        <v>95928.61394908489</v>
      </c>
    </row>
    <row r="281" spans="1:9" s="141" customFormat="1" ht="12.75">
      <c r="A281" s="174">
        <v>263</v>
      </c>
      <c r="B281" s="147">
        <f t="shared" si="28"/>
        <v>47423</v>
      </c>
      <c r="C281" s="206">
        <f t="shared" si="32"/>
        <v>95928.61394908489</v>
      </c>
      <c r="D281" s="206">
        <f t="shared" si="33"/>
        <v>1264.1360469859321</v>
      </c>
      <c r="E281" s="149">
        <v>0</v>
      </c>
      <c r="F281" s="206">
        <f t="shared" si="29"/>
        <v>1264.1360469859321</v>
      </c>
      <c r="G281" s="206">
        <f t="shared" si="30"/>
        <v>744.522721428389</v>
      </c>
      <c r="H281" s="206">
        <f t="shared" si="34"/>
        <v>519.6133255575431</v>
      </c>
      <c r="I281" s="208">
        <f t="shared" si="31"/>
        <v>95184.09122765649</v>
      </c>
    </row>
    <row r="282" spans="1:9" s="141" customFormat="1" ht="12.75">
      <c r="A282" s="174">
        <v>264</v>
      </c>
      <c r="B282" s="147">
        <f t="shared" si="28"/>
        <v>47453</v>
      </c>
      <c r="C282" s="206">
        <f t="shared" si="32"/>
        <v>95184.09122765649</v>
      </c>
      <c r="D282" s="206">
        <f t="shared" si="33"/>
        <v>1264.1360469859321</v>
      </c>
      <c r="E282" s="149">
        <v>0</v>
      </c>
      <c r="F282" s="206">
        <f t="shared" si="29"/>
        <v>1264.1360469859321</v>
      </c>
      <c r="G282" s="206">
        <f t="shared" si="30"/>
        <v>748.5555528361261</v>
      </c>
      <c r="H282" s="206">
        <f t="shared" si="34"/>
        <v>515.580494149806</v>
      </c>
      <c r="I282" s="208">
        <f t="shared" si="31"/>
        <v>94435.53567482036</v>
      </c>
    </row>
    <row r="283" spans="1:9" s="141" customFormat="1" ht="12.75">
      <c r="A283" s="174">
        <v>265</v>
      </c>
      <c r="B283" s="147">
        <f t="shared" si="28"/>
        <v>47484</v>
      </c>
      <c r="C283" s="206">
        <f t="shared" si="32"/>
        <v>94435.53567482036</v>
      </c>
      <c r="D283" s="206">
        <f t="shared" si="33"/>
        <v>1264.1360469859321</v>
      </c>
      <c r="E283" s="149">
        <v>0</v>
      </c>
      <c r="F283" s="206">
        <f t="shared" si="29"/>
        <v>1264.1360469859321</v>
      </c>
      <c r="G283" s="206">
        <f t="shared" si="30"/>
        <v>752.6102287473218</v>
      </c>
      <c r="H283" s="206">
        <f t="shared" si="34"/>
        <v>511.5258182386103</v>
      </c>
      <c r="I283" s="208">
        <f t="shared" si="31"/>
        <v>93682.92544607304</v>
      </c>
    </row>
    <row r="284" spans="1:9" s="141" customFormat="1" ht="12.75">
      <c r="A284" s="174">
        <v>266</v>
      </c>
      <c r="B284" s="147">
        <f t="shared" si="28"/>
        <v>47515</v>
      </c>
      <c r="C284" s="206">
        <f t="shared" si="32"/>
        <v>93682.92544607304</v>
      </c>
      <c r="D284" s="206">
        <f t="shared" si="33"/>
        <v>1264.1360469859321</v>
      </c>
      <c r="E284" s="149">
        <v>0</v>
      </c>
      <c r="F284" s="206">
        <f t="shared" si="29"/>
        <v>1264.1360469859321</v>
      </c>
      <c r="G284" s="206">
        <f t="shared" si="30"/>
        <v>756.6868674863697</v>
      </c>
      <c r="H284" s="206">
        <f t="shared" si="34"/>
        <v>507.4491794995624</v>
      </c>
      <c r="I284" s="208">
        <f t="shared" si="31"/>
        <v>92926.23857858668</v>
      </c>
    </row>
    <row r="285" spans="1:9" s="141" customFormat="1" ht="12.75">
      <c r="A285" s="174">
        <v>267</v>
      </c>
      <c r="B285" s="147">
        <f t="shared" si="28"/>
        <v>47543</v>
      </c>
      <c r="C285" s="206">
        <f t="shared" si="32"/>
        <v>92926.23857858668</v>
      </c>
      <c r="D285" s="206">
        <f t="shared" si="33"/>
        <v>1264.1360469859321</v>
      </c>
      <c r="E285" s="149">
        <v>0</v>
      </c>
      <c r="F285" s="206">
        <f t="shared" si="29"/>
        <v>1264.1360469859321</v>
      </c>
      <c r="G285" s="206">
        <f t="shared" si="30"/>
        <v>760.7855880185875</v>
      </c>
      <c r="H285" s="206">
        <f t="shared" si="34"/>
        <v>503.35045896734454</v>
      </c>
      <c r="I285" s="208">
        <f t="shared" si="31"/>
        <v>92165.4529905681</v>
      </c>
    </row>
    <row r="286" spans="1:9" s="141" customFormat="1" ht="12.75">
      <c r="A286" s="174">
        <v>268</v>
      </c>
      <c r="B286" s="147">
        <f t="shared" si="28"/>
        <v>47574</v>
      </c>
      <c r="C286" s="206">
        <f t="shared" si="32"/>
        <v>92165.4529905681</v>
      </c>
      <c r="D286" s="206">
        <f t="shared" si="33"/>
        <v>1264.1360469859321</v>
      </c>
      <c r="E286" s="149">
        <v>0</v>
      </c>
      <c r="F286" s="206">
        <f t="shared" si="29"/>
        <v>1264.1360469859321</v>
      </c>
      <c r="G286" s="206">
        <f t="shared" si="30"/>
        <v>764.9065099536883</v>
      </c>
      <c r="H286" s="206">
        <f t="shared" si="34"/>
        <v>499.22953703224385</v>
      </c>
      <c r="I286" s="208">
        <f t="shared" si="31"/>
        <v>91400.54648061442</v>
      </c>
    </row>
    <row r="287" spans="1:9" s="141" customFormat="1" ht="12.75">
      <c r="A287" s="174">
        <v>269</v>
      </c>
      <c r="B287" s="147">
        <f t="shared" si="28"/>
        <v>47604</v>
      </c>
      <c r="C287" s="206">
        <f t="shared" si="32"/>
        <v>91400.54648061442</v>
      </c>
      <c r="D287" s="206">
        <f t="shared" si="33"/>
        <v>1264.1360469859321</v>
      </c>
      <c r="E287" s="149">
        <v>0</v>
      </c>
      <c r="F287" s="206">
        <f t="shared" si="29"/>
        <v>1264.1360469859321</v>
      </c>
      <c r="G287" s="206">
        <f t="shared" si="30"/>
        <v>769.0497535492707</v>
      </c>
      <c r="H287" s="206">
        <f t="shared" si="34"/>
        <v>495.08629343666144</v>
      </c>
      <c r="I287" s="208">
        <f t="shared" si="31"/>
        <v>90631.49672706514</v>
      </c>
    </row>
    <row r="288" spans="1:9" s="141" customFormat="1" ht="12.75">
      <c r="A288" s="174">
        <v>270</v>
      </c>
      <c r="B288" s="147">
        <f t="shared" si="28"/>
        <v>47635</v>
      </c>
      <c r="C288" s="206">
        <f t="shared" si="32"/>
        <v>90631.49672706514</v>
      </c>
      <c r="D288" s="206">
        <f t="shared" si="33"/>
        <v>1264.1360469859321</v>
      </c>
      <c r="E288" s="149">
        <v>0</v>
      </c>
      <c r="F288" s="206">
        <f t="shared" si="29"/>
        <v>1264.1360469859321</v>
      </c>
      <c r="G288" s="206">
        <f t="shared" si="30"/>
        <v>773.2154397143292</v>
      </c>
      <c r="H288" s="206">
        <f t="shared" si="34"/>
        <v>490.9206072716029</v>
      </c>
      <c r="I288" s="208">
        <f t="shared" si="31"/>
        <v>89858.28128735081</v>
      </c>
    </row>
    <row r="289" spans="1:9" s="141" customFormat="1" ht="12.75">
      <c r="A289" s="174">
        <v>271</v>
      </c>
      <c r="B289" s="147">
        <f t="shared" si="28"/>
        <v>47665</v>
      </c>
      <c r="C289" s="206">
        <f t="shared" si="32"/>
        <v>89858.28128735081</v>
      </c>
      <c r="D289" s="206">
        <f t="shared" si="33"/>
        <v>1264.1360469859321</v>
      </c>
      <c r="E289" s="149">
        <v>0</v>
      </c>
      <c r="F289" s="206">
        <f t="shared" si="29"/>
        <v>1264.1360469859321</v>
      </c>
      <c r="G289" s="206">
        <f t="shared" si="30"/>
        <v>777.4036900127819</v>
      </c>
      <c r="H289" s="206">
        <f t="shared" si="34"/>
        <v>486.7323569731502</v>
      </c>
      <c r="I289" s="208">
        <f t="shared" si="31"/>
        <v>89080.87759733803</v>
      </c>
    </row>
    <row r="290" spans="1:9" s="141" customFormat="1" ht="12.75">
      <c r="A290" s="174">
        <v>272</v>
      </c>
      <c r="B290" s="147">
        <f t="shared" si="28"/>
        <v>47696</v>
      </c>
      <c r="C290" s="206">
        <f t="shared" si="32"/>
        <v>89080.87759733803</v>
      </c>
      <c r="D290" s="206">
        <f t="shared" si="33"/>
        <v>1264.1360469859321</v>
      </c>
      <c r="E290" s="149">
        <v>0</v>
      </c>
      <c r="F290" s="206">
        <f t="shared" si="29"/>
        <v>1264.1360469859321</v>
      </c>
      <c r="G290" s="206">
        <f t="shared" si="30"/>
        <v>781.6146266670178</v>
      </c>
      <c r="H290" s="206">
        <f t="shared" si="34"/>
        <v>482.52142031891435</v>
      </c>
      <c r="I290" s="208">
        <f t="shared" si="31"/>
        <v>88299.26297067101</v>
      </c>
    </row>
    <row r="291" spans="1:9" s="141" customFormat="1" ht="12.75">
      <c r="A291" s="174">
        <v>273</v>
      </c>
      <c r="B291" s="147">
        <f t="shared" si="28"/>
        <v>47727</v>
      </c>
      <c r="C291" s="206">
        <f t="shared" si="32"/>
        <v>88299.26297067101</v>
      </c>
      <c r="D291" s="206">
        <f t="shared" si="33"/>
        <v>1264.1360469859321</v>
      </c>
      <c r="E291" s="149">
        <v>0</v>
      </c>
      <c r="F291" s="206">
        <f t="shared" si="29"/>
        <v>1264.1360469859321</v>
      </c>
      <c r="G291" s="206">
        <f t="shared" si="30"/>
        <v>785.8483725614642</v>
      </c>
      <c r="H291" s="206">
        <f t="shared" si="34"/>
        <v>478.287674424468</v>
      </c>
      <c r="I291" s="208">
        <f t="shared" si="31"/>
        <v>87513.41459810955</v>
      </c>
    </row>
    <row r="292" spans="1:9" s="141" customFormat="1" ht="12.75">
      <c r="A292" s="174">
        <v>274</v>
      </c>
      <c r="B292" s="147">
        <f t="shared" si="28"/>
        <v>47757</v>
      </c>
      <c r="C292" s="206">
        <f t="shared" si="32"/>
        <v>87513.41459810955</v>
      </c>
      <c r="D292" s="206">
        <f t="shared" si="33"/>
        <v>1264.1360469859321</v>
      </c>
      <c r="E292" s="149">
        <v>0</v>
      </c>
      <c r="F292" s="206">
        <f t="shared" si="29"/>
        <v>1264.1360469859321</v>
      </c>
      <c r="G292" s="206">
        <f t="shared" si="30"/>
        <v>790.105051246172</v>
      </c>
      <c r="H292" s="206">
        <f t="shared" si="34"/>
        <v>474.0309957397601</v>
      </c>
      <c r="I292" s="208">
        <f t="shared" si="31"/>
        <v>86723.30954686338</v>
      </c>
    </row>
    <row r="293" spans="1:9" s="141" customFormat="1" ht="12.75">
      <c r="A293" s="174">
        <v>275</v>
      </c>
      <c r="B293" s="147">
        <f t="shared" si="28"/>
        <v>47788</v>
      </c>
      <c r="C293" s="206">
        <f t="shared" si="32"/>
        <v>86723.30954686338</v>
      </c>
      <c r="D293" s="206">
        <f t="shared" si="33"/>
        <v>1264.1360469859321</v>
      </c>
      <c r="E293" s="149">
        <v>0</v>
      </c>
      <c r="F293" s="206">
        <f t="shared" si="29"/>
        <v>1264.1360469859321</v>
      </c>
      <c r="G293" s="206">
        <f t="shared" si="30"/>
        <v>794.3847869404221</v>
      </c>
      <c r="H293" s="206">
        <f t="shared" si="34"/>
        <v>469.75126004551</v>
      </c>
      <c r="I293" s="208">
        <f t="shared" si="31"/>
        <v>85928.92475992296</v>
      </c>
    </row>
    <row r="294" spans="1:9" s="141" customFormat="1" ht="12.75">
      <c r="A294" s="174">
        <v>276</v>
      </c>
      <c r="B294" s="147">
        <f t="shared" si="28"/>
        <v>47818</v>
      </c>
      <c r="C294" s="206">
        <f t="shared" si="32"/>
        <v>85928.92475992296</v>
      </c>
      <c r="D294" s="206">
        <f t="shared" si="33"/>
        <v>1264.1360469859321</v>
      </c>
      <c r="E294" s="149">
        <v>0</v>
      </c>
      <c r="F294" s="206">
        <f t="shared" si="29"/>
        <v>1264.1360469859321</v>
      </c>
      <c r="G294" s="206">
        <f t="shared" si="30"/>
        <v>798.6877045363494</v>
      </c>
      <c r="H294" s="206">
        <f t="shared" si="34"/>
        <v>465.4483424495827</v>
      </c>
      <c r="I294" s="208">
        <f t="shared" si="31"/>
        <v>85130.2370553866</v>
      </c>
    </row>
    <row r="295" spans="1:9" s="141" customFormat="1" ht="12.75">
      <c r="A295" s="174">
        <v>277</v>
      </c>
      <c r="B295" s="147">
        <f t="shared" si="28"/>
        <v>47849</v>
      </c>
      <c r="C295" s="206">
        <f t="shared" si="32"/>
        <v>85130.2370553866</v>
      </c>
      <c r="D295" s="206">
        <f t="shared" si="33"/>
        <v>1264.1360469859321</v>
      </c>
      <c r="E295" s="149">
        <v>0</v>
      </c>
      <c r="F295" s="206">
        <f t="shared" si="29"/>
        <v>1264.1360469859321</v>
      </c>
      <c r="G295" s="206">
        <f t="shared" si="30"/>
        <v>803.013929602588</v>
      </c>
      <c r="H295" s="206">
        <f t="shared" si="34"/>
        <v>461.1221173833441</v>
      </c>
      <c r="I295" s="208">
        <f t="shared" si="31"/>
        <v>84327.22312578402</v>
      </c>
    </row>
    <row r="296" spans="1:9" s="141" customFormat="1" ht="12.75">
      <c r="A296" s="174">
        <v>278</v>
      </c>
      <c r="B296" s="147">
        <f t="shared" si="28"/>
        <v>47880</v>
      </c>
      <c r="C296" s="206">
        <f t="shared" si="32"/>
        <v>84327.22312578402</v>
      </c>
      <c r="D296" s="206">
        <f t="shared" si="33"/>
        <v>1264.1360469859321</v>
      </c>
      <c r="E296" s="149">
        <v>0</v>
      </c>
      <c r="F296" s="206">
        <f t="shared" si="29"/>
        <v>1264.1360469859321</v>
      </c>
      <c r="G296" s="206">
        <f t="shared" si="30"/>
        <v>807.3635883879354</v>
      </c>
      <c r="H296" s="206">
        <f t="shared" si="34"/>
        <v>456.7724585979968</v>
      </c>
      <c r="I296" s="208">
        <f t="shared" si="31"/>
        <v>83519.85953739609</v>
      </c>
    </row>
    <row r="297" spans="1:9" s="141" customFormat="1" ht="12.75">
      <c r="A297" s="174">
        <v>279</v>
      </c>
      <c r="B297" s="147">
        <f t="shared" si="28"/>
        <v>47908</v>
      </c>
      <c r="C297" s="206">
        <f t="shared" si="32"/>
        <v>83519.85953739609</v>
      </c>
      <c r="D297" s="206">
        <f t="shared" si="33"/>
        <v>1264.1360469859321</v>
      </c>
      <c r="E297" s="149">
        <v>0</v>
      </c>
      <c r="F297" s="206">
        <f t="shared" si="29"/>
        <v>1264.1360469859321</v>
      </c>
      <c r="G297" s="206">
        <f t="shared" si="30"/>
        <v>811.7368078250367</v>
      </c>
      <c r="H297" s="206">
        <f t="shared" si="34"/>
        <v>452.39923916089543</v>
      </c>
      <c r="I297" s="208">
        <f t="shared" si="31"/>
        <v>82708.12272957104</v>
      </c>
    </row>
    <row r="298" spans="1:9" s="141" customFormat="1" ht="12.75">
      <c r="A298" s="174">
        <v>280</v>
      </c>
      <c r="B298" s="147">
        <f t="shared" si="28"/>
        <v>47939</v>
      </c>
      <c r="C298" s="206">
        <f t="shared" si="32"/>
        <v>82708.12272957104</v>
      </c>
      <c r="D298" s="206">
        <f t="shared" si="33"/>
        <v>1264.1360469859321</v>
      </c>
      <c r="E298" s="149">
        <v>0</v>
      </c>
      <c r="F298" s="206">
        <f t="shared" si="29"/>
        <v>1264.1360469859321</v>
      </c>
      <c r="G298" s="206">
        <f t="shared" si="30"/>
        <v>816.1337155340889</v>
      </c>
      <c r="H298" s="206">
        <f t="shared" si="34"/>
        <v>448.0023314518432</v>
      </c>
      <c r="I298" s="208">
        <f t="shared" si="31"/>
        <v>81891.98901403695</v>
      </c>
    </row>
    <row r="299" spans="1:9" s="141" customFormat="1" ht="12.75">
      <c r="A299" s="174">
        <v>281</v>
      </c>
      <c r="B299" s="147">
        <f t="shared" si="28"/>
        <v>47969</v>
      </c>
      <c r="C299" s="206">
        <f t="shared" si="32"/>
        <v>81891.98901403695</v>
      </c>
      <c r="D299" s="206">
        <f t="shared" si="33"/>
        <v>1264.1360469859321</v>
      </c>
      <c r="E299" s="149">
        <v>0</v>
      </c>
      <c r="F299" s="206">
        <f t="shared" si="29"/>
        <v>1264.1360469859321</v>
      </c>
      <c r="G299" s="206">
        <f t="shared" si="30"/>
        <v>820.5544398265654</v>
      </c>
      <c r="H299" s="206">
        <f t="shared" si="34"/>
        <v>443.5816071593668</v>
      </c>
      <c r="I299" s="208">
        <f t="shared" si="31"/>
        <v>81071.43457421039</v>
      </c>
    </row>
    <row r="300" spans="1:9" s="141" customFormat="1" ht="12.75">
      <c r="A300" s="174">
        <v>282</v>
      </c>
      <c r="B300" s="147">
        <f t="shared" si="28"/>
        <v>48000</v>
      </c>
      <c r="C300" s="206">
        <f t="shared" si="32"/>
        <v>81071.43457421039</v>
      </c>
      <c r="D300" s="206">
        <f t="shared" si="33"/>
        <v>1264.1360469859321</v>
      </c>
      <c r="E300" s="149">
        <v>0</v>
      </c>
      <c r="F300" s="206">
        <f t="shared" si="29"/>
        <v>1264.1360469859321</v>
      </c>
      <c r="G300" s="206">
        <f t="shared" si="30"/>
        <v>824.9991097089592</v>
      </c>
      <c r="H300" s="206">
        <f t="shared" si="34"/>
        <v>439.13693727697296</v>
      </c>
      <c r="I300" s="208">
        <f t="shared" si="31"/>
        <v>80246.43546450142</v>
      </c>
    </row>
    <row r="301" spans="1:9" s="141" customFormat="1" ht="12.75">
      <c r="A301" s="174">
        <v>283</v>
      </c>
      <c r="B301" s="147">
        <f t="shared" si="28"/>
        <v>48030</v>
      </c>
      <c r="C301" s="206">
        <f t="shared" si="32"/>
        <v>80246.43546450142</v>
      </c>
      <c r="D301" s="206">
        <f t="shared" si="33"/>
        <v>1264.1360469859321</v>
      </c>
      <c r="E301" s="149">
        <v>0</v>
      </c>
      <c r="F301" s="206">
        <f t="shared" si="29"/>
        <v>1264.1360469859321</v>
      </c>
      <c r="G301" s="206">
        <f t="shared" si="30"/>
        <v>829.4678548865495</v>
      </c>
      <c r="H301" s="206">
        <f t="shared" si="34"/>
        <v>434.6681920993827</v>
      </c>
      <c r="I301" s="208">
        <f t="shared" si="31"/>
        <v>79416.96760961488</v>
      </c>
    </row>
    <row r="302" spans="1:9" s="141" customFormat="1" ht="12.75">
      <c r="A302" s="174">
        <v>284</v>
      </c>
      <c r="B302" s="147">
        <f t="shared" si="28"/>
        <v>48061</v>
      </c>
      <c r="C302" s="206">
        <f t="shared" si="32"/>
        <v>79416.96760961488</v>
      </c>
      <c r="D302" s="206">
        <f t="shared" si="33"/>
        <v>1264.1360469859321</v>
      </c>
      <c r="E302" s="149">
        <v>0</v>
      </c>
      <c r="F302" s="206">
        <f t="shared" si="29"/>
        <v>1264.1360469859321</v>
      </c>
      <c r="G302" s="206">
        <f t="shared" si="30"/>
        <v>833.9608057671849</v>
      </c>
      <c r="H302" s="206">
        <f t="shared" si="34"/>
        <v>430.17524121874726</v>
      </c>
      <c r="I302" s="208">
        <f t="shared" si="31"/>
        <v>78583.00680384769</v>
      </c>
    </row>
    <row r="303" spans="1:9" s="141" customFormat="1" ht="12.75">
      <c r="A303" s="174">
        <v>285</v>
      </c>
      <c r="B303" s="147">
        <f t="shared" si="28"/>
        <v>48092</v>
      </c>
      <c r="C303" s="206">
        <f t="shared" si="32"/>
        <v>78583.00680384769</v>
      </c>
      <c r="D303" s="206">
        <f t="shared" si="33"/>
        <v>1264.1360469859321</v>
      </c>
      <c r="E303" s="149">
        <v>0</v>
      </c>
      <c r="F303" s="206">
        <f t="shared" si="29"/>
        <v>1264.1360469859321</v>
      </c>
      <c r="G303" s="206">
        <f t="shared" si="30"/>
        <v>838.4780934650905</v>
      </c>
      <c r="H303" s="206">
        <f t="shared" si="34"/>
        <v>425.65795352084166</v>
      </c>
      <c r="I303" s="208">
        <f t="shared" si="31"/>
        <v>77744.5287103826</v>
      </c>
    </row>
    <row r="304" spans="1:9" s="141" customFormat="1" ht="12.75">
      <c r="A304" s="174">
        <v>286</v>
      </c>
      <c r="B304" s="147">
        <f t="shared" si="28"/>
        <v>48122</v>
      </c>
      <c r="C304" s="206">
        <f t="shared" si="32"/>
        <v>77744.5287103826</v>
      </c>
      <c r="D304" s="206">
        <f t="shared" si="33"/>
        <v>1264.1360469859321</v>
      </c>
      <c r="E304" s="149">
        <v>0</v>
      </c>
      <c r="F304" s="206">
        <f t="shared" si="29"/>
        <v>1264.1360469859321</v>
      </c>
      <c r="G304" s="206">
        <f t="shared" si="30"/>
        <v>843.019849804693</v>
      </c>
      <c r="H304" s="206">
        <f t="shared" si="34"/>
        <v>421.1161971812391</v>
      </c>
      <c r="I304" s="208">
        <f t="shared" si="31"/>
        <v>76901.5088605779</v>
      </c>
    </row>
    <row r="305" spans="1:9" s="141" customFormat="1" ht="12.75">
      <c r="A305" s="174">
        <v>287</v>
      </c>
      <c r="B305" s="147">
        <f t="shared" si="28"/>
        <v>48153</v>
      </c>
      <c r="C305" s="206">
        <f t="shared" si="32"/>
        <v>76901.5088605779</v>
      </c>
      <c r="D305" s="206">
        <f t="shared" si="33"/>
        <v>1264.1360469859321</v>
      </c>
      <c r="E305" s="149">
        <v>0</v>
      </c>
      <c r="F305" s="206">
        <f t="shared" si="29"/>
        <v>1264.1360469859321</v>
      </c>
      <c r="G305" s="206">
        <f t="shared" si="30"/>
        <v>847.5862073244684</v>
      </c>
      <c r="H305" s="206">
        <f t="shared" si="34"/>
        <v>416.54983966146364</v>
      </c>
      <c r="I305" s="208">
        <f t="shared" si="31"/>
        <v>76053.92265325344</v>
      </c>
    </row>
    <row r="306" spans="1:9" s="141" customFormat="1" ht="12.75">
      <c r="A306" s="174">
        <v>288</v>
      </c>
      <c r="B306" s="147">
        <f t="shared" si="28"/>
        <v>48183</v>
      </c>
      <c r="C306" s="206">
        <f t="shared" si="32"/>
        <v>76053.92265325344</v>
      </c>
      <c r="D306" s="206">
        <f t="shared" si="33"/>
        <v>1264.1360469859321</v>
      </c>
      <c r="E306" s="149">
        <v>0</v>
      </c>
      <c r="F306" s="206">
        <f t="shared" si="29"/>
        <v>1264.1360469859321</v>
      </c>
      <c r="G306" s="206">
        <f t="shared" si="30"/>
        <v>852.1772992808094</v>
      </c>
      <c r="H306" s="206">
        <f t="shared" si="34"/>
        <v>411.9587477051228</v>
      </c>
      <c r="I306" s="208">
        <f t="shared" si="31"/>
        <v>75201.74535397263</v>
      </c>
    </row>
    <row r="307" spans="1:9" s="141" customFormat="1" ht="12.75">
      <c r="A307" s="174">
        <v>289</v>
      </c>
      <c r="B307" s="147">
        <f t="shared" si="28"/>
        <v>48214</v>
      </c>
      <c r="C307" s="206">
        <f t="shared" si="32"/>
        <v>75201.74535397263</v>
      </c>
      <c r="D307" s="206">
        <f t="shared" si="33"/>
        <v>1264.1360469859321</v>
      </c>
      <c r="E307" s="149">
        <v>0</v>
      </c>
      <c r="F307" s="206">
        <f t="shared" si="29"/>
        <v>1264.1360469859321</v>
      </c>
      <c r="G307" s="206">
        <f t="shared" si="30"/>
        <v>856.7932596519138</v>
      </c>
      <c r="H307" s="206">
        <f t="shared" si="34"/>
        <v>407.3427873340184</v>
      </c>
      <c r="I307" s="208">
        <f t="shared" si="31"/>
        <v>74344.95209432072</v>
      </c>
    </row>
    <row r="308" spans="1:9" s="141" customFormat="1" ht="12.75">
      <c r="A308" s="174">
        <v>290</v>
      </c>
      <c r="B308" s="147">
        <f t="shared" si="28"/>
        <v>48245</v>
      </c>
      <c r="C308" s="206">
        <f t="shared" si="32"/>
        <v>74344.95209432072</v>
      </c>
      <c r="D308" s="206">
        <f t="shared" si="33"/>
        <v>1264.1360469859321</v>
      </c>
      <c r="E308" s="149">
        <v>0</v>
      </c>
      <c r="F308" s="206">
        <f t="shared" si="29"/>
        <v>1264.1360469859321</v>
      </c>
      <c r="G308" s="206">
        <f t="shared" si="30"/>
        <v>861.4342231416949</v>
      </c>
      <c r="H308" s="206">
        <f t="shared" si="34"/>
        <v>402.7018238442372</v>
      </c>
      <c r="I308" s="208">
        <f t="shared" si="31"/>
        <v>73483.51787117902</v>
      </c>
    </row>
    <row r="309" spans="1:9" s="141" customFormat="1" ht="12.75">
      <c r="A309" s="174">
        <v>291</v>
      </c>
      <c r="B309" s="147">
        <f t="shared" si="28"/>
        <v>48274</v>
      </c>
      <c r="C309" s="206">
        <f t="shared" si="32"/>
        <v>73483.51787117902</v>
      </c>
      <c r="D309" s="206">
        <f t="shared" si="33"/>
        <v>1264.1360469859321</v>
      </c>
      <c r="E309" s="149">
        <v>0</v>
      </c>
      <c r="F309" s="206">
        <f t="shared" si="29"/>
        <v>1264.1360469859321</v>
      </c>
      <c r="G309" s="206">
        <f t="shared" si="30"/>
        <v>866.1003251837124</v>
      </c>
      <c r="H309" s="206">
        <f t="shared" si="34"/>
        <v>398.0357218022197</v>
      </c>
      <c r="I309" s="208">
        <f t="shared" si="31"/>
        <v>72617.41754599531</v>
      </c>
    </row>
    <row r="310" spans="1:9" s="141" customFormat="1" ht="12.75">
      <c r="A310" s="174">
        <v>292</v>
      </c>
      <c r="B310" s="147">
        <f t="shared" si="28"/>
        <v>48305</v>
      </c>
      <c r="C310" s="206">
        <f t="shared" si="32"/>
        <v>72617.41754599531</v>
      </c>
      <c r="D310" s="206">
        <f t="shared" si="33"/>
        <v>1264.1360469859321</v>
      </c>
      <c r="E310" s="149">
        <v>0</v>
      </c>
      <c r="F310" s="206">
        <f t="shared" si="29"/>
        <v>1264.1360469859321</v>
      </c>
      <c r="G310" s="206">
        <f t="shared" si="30"/>
        <v>870.7917019451243</v>
      </c>
      <c r="H310" s="206">
        <f t="shared" si="34"/>
        <v>393.3443450408079</v>
      </c>
      <c r="I310" s="208">
        <f t="shared" si="31"/>
        <v>71746.62584405018</v>
      </c>
    </row>
    <row r="311" spans="1:9" s="141" customFormat="1" ht="12.75">
      <c r="A311" s="174">
        <v>293</v>
      </c>
      <c r="B311" s="147">
        <f t="shared" si="28"/>
        <v>48335</v>
      </c>
      <c r="C311" s="206">
        <f t="shared" si="32"/>
        <v>71746.62584405018</v>
      </c>
      <c r="D311" s="206">
        <f t="shared" si="33"/>
        <v>1264.1360469859321</v>
      </c>
      <c r="E311" s="149">
        <v>0</v>
      </c>
      <c r="F311" s="206">
        <f t="shared" si="29"/>
        <v>1264.1360469859321</v>
      </c>
      <c r="G311" s="206">
        <f t="shared" si="30"/>
        <v>875.5084903306604</v>
      </c>
      <c r="H311" s="206">
        <f t="shared" si="34"/>
        <v>388.6275566552718</v>
      </c>
      <c r="I311" s="208">
        <f t="shared" si="31"/>
        <v>70871.11735371953</v>
      </c>
    </row>
    <row r="312" spans="1:9" s="141" customFormat="1" ht="12.75">
      <c r="A312" s="174">
        <v>294</v>
      </c>
      <c r="B312" s="147">
        <f t="shared" si="28"/>
        <v>48366</v>
      </c>
      <c r="C312" s="206">
        <f t="shared" si="32"/>
        <v>70871.11735371953</v>
      </c>
      <c r="D312" s="206">
        <f t="shared" si="33"/>
        <v>1264.1360469859321</v>
      </c>
      <c r="E312" s="149">
        <v>0</v>
      </c>
      <c r="F312" s="206">
        <f t="shared" si="29"/>
        <v>1264.1360469859321</v>
      </c>
      <c r="G312" s="206">
        <f t="shared" si="30"/>
        <v>880.2508279866181</v>
      </c>
      <c r="H312" s="206">
        <f t="shared" si="34"/>
        <v>383.8852189993141</v>
      </c>
      <c r="I312" s="208">
        <f t="shared" si="31"/>
        <v>69990.86652573291</v>
      </c>
    </row>
    <row r="313" spans="1:9" s="141" customFormat="1" ht="12.75">
      <c r="A313" s="174">
        <v>295</v>
      </c>
      <c r="B313" s="147">
        <f t="shared" si="28"/>
        <v>48396</v>
      </c>
      <c r="C313" s="206">
        <f t="shared" si="32"/>
        <v>69990.86652573291</v>
      </c>
      <c r="D313" s="206">
        <f t="shared" si="33"/>
        <v>1264.1360469859321</v>
      </c>
      <c r="E313" s="149">
        <v>0</v>
      </c>
      <c r="F313" s="206">
        <f t="shared" si="29"/>
        <v>1264.1360469859321</v>
      </c>
      <c r="G313" s="206">
        <f t="shared" si="30"/>
        <v>885.0188533048788</v>
      </c>
      <c r="H313" s="206">
        <f t="shared" si="34"/>
        <v>379.1171936810533</v>
      </c>
      <c r="I313" s="208">
        <f t="shared" si="31"/>
        <v>69105.84767242803</v>
      </c>
    </row>
    <row r="314" spans="1:9" s="141" customFormat="1" ht="12.75">
      <c r="A314" s="174">
        <v>296</v>
      </c>
      <c r="B314" s="147">
        <f t="shared" si="28"/>
        <v>48427</v>
      </c>
      <c r="C314" s="206">
        <f t="shared" si="32"/>
        <v>69105.84767242803</v>
      </c>
      <c r="D314" s="206">
        <f t="shared" si="33"/>
        <v>1264.1360469859321</v>
      </c>
      <c r="E314" s="149">
        <v>0</v>
      </c>
      <c r="F314" s="206">
        <f t="shared" si="29"/>
        <v>1264.1360469859321</v>
      </c>
      <c r="G314" s="206">
        <f t="shared" si="30"/>
        <v>889.8127054269469</v>
      </c>
      <c r="H314" s="206">
        <f t="shared" si="34"/>
        <v>374.3233415589852</v>
      </c>
      <c r="I314" s="208">
        <f t="shared" si="31"/>
        <v>68216.03496700109</v>
      </c>
    </row>
    <row r="315" spans="1:9" s="141" customFormat="1" ht="12.75">
      <c r="A315" s="174">
        <v>297</v>
      </c>
      <c r="B315" s="147">
        <f t="shared" si="28"/>
        <v>48458</v>
      </c>
      <c r="C315" s="206">
        <f t="shared" si="32"/>
        <v>68216.03496700109</v>
      </c>
      <c r="D315" s="206">
        <f t="shared" si="33"/>
        <v>1264.1360469859321</v>
      </c>
      <c r="E315" s="149">
        <v>0</v>
      </c>
      <c r="F315" s="206">
        <f t="shared" si="29"/>
        <v>1264.1360469859321</v>
      </c>
      <c r="G315" s="206">
        <f t="shared" si="30"/>
        <v>894.6325242480095</v>
      </c>
      <c r="H315" s="206">
        <f t="shared" si="34"/>
        <v>369.5035227379226</v>
      </c>
      <c r="I315" s="208">
        <f t="shared" si="31"/>
        <v>67321.40244275308</v>
      </c>
    </row>
    <row r="316" spans="1:9" s="141" customFormat="1" ht="12.75">
      <c r="A316" s="174">
        <v>298</v>
      </c>
      <c r="B316" s="147">
        <f t="shared" si="28"/>
        <v>48488</v>
      </c>
      <c r="C316" s="206">
        <f t="shared" si="32"/>
        <v>67321.40244275308</v>
      </c>
      <c r="D316" s="206">
        <f t="shared" si="33"/>
        <v>1264.1360469859321</v>
      </c>
      <c r="E316" s="149">
        <v>0</v>
      </c>
      <c r="F316" s="206">
        <f t="shared" si="29"/>
        <v>1264.1360469859321</v>
      </c>
      <c r="G316" s="206">
        <f t="shared" si="30"/>
        <v>899.4784504210195</v>
      </c>
      <c r="H316" s="206">
        <f t="shared" si="34"/>
        <v>364.6575965649126</v>
      </c>
      <c r="I316" s="208">
        <f t="shared" si="31"/>
        <v>66421.92399233206</v>
      </c>
    </row>
    <row r="317" spans="1:9" s="141" customFormat="1" ht="12.75">
      <c r="A317" s="174">
        <v>299</v>
      </c>
      <c r="B317" s="147">
        <f t="shared" si="28"/>
        <v>48519</v>
      </c>
      <c r="C317" s="206">
        <f t="shared" si="32"/>
        <v>66421.92399233206</v>
      </c>
      <c r="D317" s="206">
        <f t="shared" si="33"/>
        <v>1264.1360469859321</v>
      </c>
      <c r="E317" s="149">
        <v>0</v>
      </c>
      <c r="F317" s="206">
        <f t="shared" si="29"/>
        <v>1264.1360469859321</v>
      </c>
      <c r="G317" s="206">
        <f t="shared" si="30"/>
        <v>904.3506253608002</v>
      </c>
      <c r="H317" s="206">
        <f t="shared" si="34"/>
        <v>359.78542162513196</v>
      </c>
      <c r="I317" s="208">
        <f t="shared" si="31"/>
        <v>65517.57336697126</v>
      </c>
    </row>
    <row r="318" spans="1:9" s="141" customFormat="1" ht="12.75">
      <c r="A318" s="174">
        <v>300</v>
      </c>
      <c r="B318" s="147">
        <f t="shared" si="28"/>
        <v>48549</v>
      </c>
      <c r="C318" s="206">
        <f t="shared" si="32"/>
        <v>65517.57336697126</v>
      </c>
      <c r="D318" s="206">
        <f t="shared" si="33"/>
        <v>1264.1360469859321</v>
      </c>
      <c r="E318" s="149">
        <v>0</v>
      </c>
      <c r="F318" s="206">
        <f t="shared" si="29"/>
        <v>1264.1360469859321</v>
      </c>
      <c r="G318" s="206">
        <f t="shared" si="30"/>
        <v>909.2491912481712</v>
      </c>
      <c r="H318" s="206">
        <f t="shared" si="34"/>
        <v>354.886855737761</v>
      </c>
      <c r="I318" s="208">
        <f t="shared" si="31"/>
        <v>64608.324175723086</v>
      </c>
    </row>
    <row r="319" spans="1:9" s="141" customFormat="1" ht="12.75">
      <c r="A319" s="174">
        <v>301</v>
      </c>
      <c r="B319" s="147">
        <f t="shared" si="28"/>
        <v>48580</v>
      </c>
      <c r="C319" s="206">
        <f t="shared" si="32"/>
        <v>64608.324175723086</v>
      </c>
      <c r="D319" s="206">
        <f t="shared" si="33"/>
        <v>1264.1360469859321</v>
      </c>
      <c r="E319" s="149">
        <v>0</v>
      </c>
      <c r="F319" s="206">
        <f t="shared" si="29"/>
        <v>1264.1360469859321</v>
      </c>
      <c r="G319" s="206">
        <f t="shared" si="30"/>
        <v>914.1742910340988</v>
      </c>
      <c r="H319" s="206">
        <f t="shared" si="34"/>
        <v>349.96175595183337</v>
      </c>
      <c r="I319" s="208">
        <f t="shared" si="31"/>
        <v>63694.14988468899</v>
      </c>
    </row>
    <row r="320" spans="1:9" s="141" customFormat="1" ht="12.75">
      <c r="A320" s="174">
        <v>302</v>
      </c>
      <c r="B320" s="147">
        <f t="shared" si="28"/>
        <v>48611</v>
      </c>
      <c r="C320" s="206">
        <f t="shared" si="32"/>
        <v>63694.14988468899</v>
      </c>
      <c r="D320" s="206">
        <f t="shared" si="33"/>
        <v>1264.1360469859321</v>
      </c>
      <c r="E320" s="149">
        <v>0</v>
      </c>
      <c r="F320" s="206">
        <f t="shared" si="29"/>
        <v>1264.1360469859321</v>
      </c>
      <c r="G320" s="206">
        <f t="shared" si="30"/>
        <v>919.1260684438669</v>
      </c>
      <c r="H320" s="206">
        <f t="shared" si="34"/>
        <v>345.0099785420653</v>
      </c>
      <c r="I320" s="208">
        <f t="shared" si="31"/>
        <v>62775.02381624512</v>
      </c>
    </row>
    <row r="321" spans="1:9" s="141" customFormat="1" ht="12.75">
      <c r="A321" s="174">
        <v>303</v>
      </c>
      <c r="B321" s="147">
        <f t="shared" si="28"/>
        <v>48639</v>
      </c>
      <c r="C321" s="206">
        <f t="shared" si="32"/>
        <v>62775.02381624512</v>
      </c>
      <c r="D321" s="206">
        <f t="shared" si="33"/>
        <v>1264.1360469859321</v>
      </c>
      <c r="E321" s="149">
        <v>0</v>
      </c>
      <c r="F321" s="206">
        <f t="shared" si="29"/>
        <v>1264.1360469859321</v>
      </c>
      <c r="G321" s="206">
        <f t="shared" si="30"/>
        <v>924.104667981271</v>
      </c>
      <c r="H321" s="206">
        <f t="shared" si="34"/>
        <v>340.0313790046611</v>
      </c>
      <c r="I321" s="208">
        <f t="shared" si="31"/>
        <v>61850.91914826385</v>
      </c>
    </row>
    <row r="322" spans="1:9" s="141" customFormat="1" ht="12.75">
      <c r="A322" s="174">
        <v>304</v>
      </c>
      <c r="B322" s="147">
        <f t="shared" si="28"/>
        <v>48670</v>
      </c>
      <c r="C322" s="206">
        <f t="shared" si="32"/>
        <v>61850.91914826385</v>
      </c>
      <c r="D322" s="206">
        <f t="shared" si="33"/>
        <v>1264.1360469859321</v>
      </c>
      <c r="E322" s="149">
        <v>0</v>
      </c>
      <c r="F322" s="206">
        <f t="shared" si="29"/>
        <v>1264.1360469859321</v>
      </c>
      <c r="G322" s="206">
        <f t="shared" si="30"/>
        <v>929.1102349328362</v>
      </c>
      <c r="H322" s="206">
        <f t="shared" si="34"/>
        <v>335.0258120530959</v>
      </c>
      <c r="I322" s="208">
        <f t="shared" si="31"/>
        <v>60921.80891333101</v>
      </c>
    </row>
    <row r="323" spans="1:9" s="141" customFormat="1" ht="12.75">
      <c r="A323" s="174">
        <v>305</v>
      </c>
      <c r="B323" s="147">
        <f t="shared" si="28"/>
        <v>48700</v>
      </c>
      <c r="C323" s="206">
        <f t="shared" si="32"/>
        <v>60921.80891333101</v>
      </c>
      <c r="D323" s="206">
        <f t="shared" si="33"/>
        <v>1264.1360469859321</v>
      </c>
      <c r="E323" s="149">
        <v>0</v>
      </c>
      <c r="F323" s="206">
        <f t="shared" si="29"/>
        <v>1264.1360469859321</v>
      </c>
      <c r="G323" s="206">
        <f t="shared" si="30"/>
        <v>934.1429153720558</v>
      </c>
      <c r="H323" s="206">
        <f t="shared" si="34"/>
        <v>329.9931316138763</v>
      </c>
      <c r="I323" s="208">
        <f t="shared" si="31"/>
        <v>59987.66599795896</v>
      </c>
    </row>
    <row r="324" spans="1:9" s="141" customFormat="1" ht="12.75">
      <c r="A324" s="174">
        <v>306</v>
      </c>
      <c r="B324" s="147">
        <f t="shared" si="28"/>
        <v>48731</v>
      </c>
      <c r="C324" s="206">
        <f t="shared" si="32"/>
        <v>59987.66599795896</v>
      </c>
      <c r="D324" s="206">
        <f t="shared" si="33"/>
        <v>1264.1360469859321</v>
      </c>
      <c r="E324" s="149">
        <v>0</v>
      </c>
      <c r="F324" s="206">
        <f t="shared" si="29"/>
        <v>1264.1360469859321</v>
      </c>
      <c r="G324" s="206">
        <f t="shared" si="30"/>
        <v>939.2028561636544</v>
      </c>
      <c r="H324" s="206">
        <f t="shared" si="34"/>
        <v>324.9331908222777</v>
      </c>
      <c r="I324" s="208">
        <f t="shared" si="31"/>
        <v>59048.463141795306</v>
      </c>
    </row>
    <row r="325" spans="1:9" s="141" customFormat="1" ht="12.75">
      <c r="A325" s="174">
        <v>307</v>
      </c>
      <c r="B325" s="147">
        <f t="shared" si="28"/>
        <v>48761</v>
      </c>
      <c r="C325" s="206">
        <f t="shared" si="32"/>
        <v>59048.463141795306</v>
      </c>
      <c r="D325" s="206">
        <f t="shared" si="33"/>
        <v>1264.1360469859321</v>
      </c>
      <c r="E325" s="149">
        <v>0</v>
      </c>
      <c r="F325" s="206">
        <f t="shared" si="29"/>
        <v>1264.1360469859321</v>
      </c>
      <c r="G325" s="206">
        <f t="shared" si="30"/>
        <v>944.2902049678742</v>
      </c>
      <c r="H325" s="206">
        <f t="shared" si="34"/>
        <v>319.8458420180579</v>
      </c>
      <c r="I325" s="208">
        <f t="shared" si="31"/>
        <v>58104.17293682743</v>
      </c>
    </row>
    <row r="326" spans="1:9" s="141" customFormat="1" ht="12.75">
      <c r="A326" s="174">
        <v>308</v>
      </c>
      <c r="B326" s="147">
        <f t="shared" si="28"/>
        <v>48792</v>
      </c>
      <c r="C326" s="206">
        <f t="shared" si="32"/>
        <v>58104.17293682743</v>
      </c>
      <c r="D326" s="206">
        <f t="shared" si="33"/>
        <v>1264.1360469859321</v>
      </c>
      <c r="E326" s="149">
        <v>0</v>
      </c>
      <c r="F326" s="206">
        <f t="shared" si="29"/>
        <v>1264.1360469859321</v>
      </c>
      <c r="G326" s="206">
        <f t="shared" si="30"/>
        <v>949.4051102447836</v>
      </c>
      <c r="H326" s="206">
        <f t="shared" si="34"/>
        <v>314.7309367411486</v>
      </c>
      <c r="I326" s="208">
        <f t="shared" si="31"/>
        <v>57154.76782658265</v>
      </c>
    </row>
    <row r="327" spans="1:9" s="141" customFormat="1" ht="12.75">
      <c r="A327" s="174">
        <v>309</v>
      </c>
      <c r="B327" s="147">
        <f t="shared" si="28"/>
        <v>48823</v>
      </c>
      <c r="C327" s="206">
        <f t="shared" si="32"/>
        <v>57154.76782658265</v>
      </c>
      <c r="D327" s="206">
        <f t="shared" si="33"/>
        <v>1264.1360469859321</v>
      </c>
      <c r="E327" s="149">
        <v>0</v>
      </c>
      <c r="F327" s="206">
        <f t="shared" si="29"/>
        <v>1264.1360469859321</v>
      </c>
      <c r="G327" s="206">
        <f t="shared" si="30"/>
        <v>954.5477212586095</v>
      </c>
      <c r="H327" s="206">
        <f t="shared" si="34"/>
        <v>309.5883257273227</v>
      </c>
      <c r="I327" s="208">
        <f t="shared" si="31"/>
        <v>56200.220105324035</v>
      </c>
    </row>
    <row r="328" spans="1:9" s="141" customFormat="1" ht="12.75">
      <c r="A328" s="174">
        <v>310</v>
      </c>
      <c r="B328" s="147">
        <f t="shared" si="28"/>
        <v>48853</v>
      </c>
      <c r="C328" s="206">
        <f t="shared" si="32"/>
        <v>56200.220105324035</v>
      </c>
      <c r="D328" s="206">
        <f t="shared" si="33"/>
        <v>1264.1360469859321</v>
      </c>
      <c r="E328" s="149">
        <v>0</v>
      </c>
      <c r="F328" s="206">
        <f t="shared" si="29"/>
        <v>1264.1360469859321</v>
      </c>
      <c r="G328" s="206">
        <f t="shared" si="30"/>
        <v>959.7181880820935</v>
      </c>
      <c r="H328" s="206">
        <f t="shared" si="34"/>
        <v>304.4178589038385</v>
      </c>
      <c r="I328" s="208">
        <f t="shared" si="31"/>
        <v>55240.50191724194</v>
      </c>
    </row>
    <row r="329" spans="1:9" s="141" customFormat="1" ht="12.75">
      <c r="A329" s="174">
        <v>311</v>
      </c>
      <c r="B329" s="147">
        <f t="shared" si="28"/>
        <v>48884</v>
      </c>
      <c r="C329" s="206">
        <f t="shared" si="32"/>
        <v>55240.50191724194</v>
      </c>
      <c r="D329" s="206">
        <f t="shared" si="33"/>
        <v>1264.1360469859321</v>
      </c>
      <c r="E329" s="149">
        <v>0</v>
      </c>
      <c r="F329" s="206">
        <f t="shared" si="29"/>
        <v>1264.1360469859321</v>
      </c>
      <c r="G329" s="206">
        <f t="shared" si="30"/>
        <v>964.9166616008715</v>
      </c>
      <c r="H329" s="206">
        <f t="shared" si="34"/>
        <v>299.21938538506055</v>
      </c>
      <c r="I329" s="208">
        <f t="shared" si="31"/>
        <v>54275.58525564107</v>
      </c>
    </row>
    <row r="330" spans="1:9" s="141" customFormat="1" ht="12.75">
      <c r="A330" s="174">
        <v>312</v>
      </c>
      <c r="B330" s="147">
        <f t="shared" si="28"/>
        <v>48914</v>
      </c>
      <c r="C330" s="206">
        <f t="shared" si="32"/>
        <v>54275.58525564107</v>
      </c>
      <c r="D330" s="206">
        <f t="shared" si="33"/>
        <v>1264.1360469859321</v>
      </c>
      <c r="E330" s="149">
        <v>0</v>
      </c>
      <c r="F330" s="206">
        <f t="shared" si="29"/>
        <v>1264.1360469859321</v>
      </c>
      <c r="G330" s="206">
        <f t="shared" si="30"/>
        <v>970.1432935178764</v>
      </c>
      <c r="H330" s="206">
        <f t="shared" si="34"/>
        <v>293.9927534680558</v>
      </c>
      <c r="I330" s="208">
        <f t="shared" si="31"/>
        <v>53305.441962123194</v>
      </c>
    </row>
    <row r="331" spans="1:9" s="141" customFormat="1" ht="12.75">
      <c r="A331" s="174">
        <v>313</v>
      </c>
      <c r="B331" s="147">
        <f t="shared" si="28"/>
        <v>48945</v>
      </c>
      <c r="C331" s="206">
        <f t="shared" si="32"/>
        <v>53305.441962123194</v>
      </c>
      <c r="D331" s="206">
        <f t="shared" si="33"/>
        <v>1264.1360469859321</v>
      </c>
      <c r="E331" s="149">
        <v>0</v>
      </c>
      <c r="F331" s="206">
        <f t="shared" si="29"/>
        <v>1264.1360469859321</v>
      </c>
      <c r="G331" s="206">
        <f t="shared" si="30"/>
        <v>975.3982363577647</v>
      </c>
      <c r="H331" s="206">
        <f t="shared" si="34"/>
        <v>288.7378106281673</v>
      </c>
      <c r="I331" s="208">
        <f t="shared" si="31"/>
        <v>52330.04372576543</v>
      </c>
    </row>
    <row r="332" spans="1:9" s="141" customFormat="1" ht="12.75">
      <c r="A332" s="174">
        <v>314</v>
      </c>
      <c r="B332" s="147">
        <f t="shared" si="28"/>
        <v>48976</v>
      </c>
      <c r="C332" s="206">
        <f t="shared" si="32"/>
        <v>52330.04372576543</v>
      </c>
      <c r="D332" s="206">
        <f t="shared" si="33"/>
        <v>1264.1360469859321</v>
      </c>
      <c r="E332" s="149">
        <v>0</v>
      </c>
      <c r="F332" s="206">
        <f t="shared" si="29"/>
        <v>1264.1360469859321</v>
      </c>
      <c r="G332" s="206">
        <f t="shared" si="30"/>
        <v>980.6816434713694</v>
      </c>
      <c r="H332" s="206">
        <f t="shared" si="34"/>
        <v>283.4544035145627</v>
      </c>
      <c r="I332" s="208">
        <f t="shared" si="31"/>
        <v>51349.36208229406</v>
      </c>
    </row>
    <row r="333" spans="1:9" s="141" customFormat="1" ht="12.75">
      <c r="A333" s="174">
        <v>315</v>
      </c>
      <c r="B333" s="147">
        <f t="shared" si="28"/>
        <v>49004</v>
      </c>
      <c r="C333" s="206">
        <f t="shared" si="32"/>
        <v>51349.36208229406</v>
      </c>
      <c r="D333" s="206">
        <f t="shared" si="33"/>
        <v>1264.1360469859321</v>
      </c>
      <c r="E333" s="149">
        <v>0</v>
      </c>
      <c r="F333" s="206">
        <f t="shared" si="29"/>
        <v>1264.1360469859321</v>
      </c>
      <c r="G333" s="206">
        <f t="shared" si="30"/>
        <v>985.9936690401726</v>
      </c>
      <c r="H333" s="206">
        <f t="shared" si="34"/>
        <v>278.1423779457595</v>
      </c>
      <c r="I333" s="208">
        <f t="shared" si="31"/>
        <v>50363.368413253884</v>
      </c>
    </row>
    <row r="334" spans="1:9" s="141" customFormat="1" ht="12.75">
      <c r="A334" s="174">
        <v>316</v>
      </c>
      <c r="B334" s="147">
        <f t="shared" si="28"/>
        <v>49035</v>
      </c>
      <c r="C334" s="206">
        <f t="shared" si="32"/>
        <v>50363.368413253884</v>
      </c>
      <c r="D334" s="206">
        <f t="shared" si="33"/>
        <v>1264.1360469859321</v>
      </c>
      <c r="E334" s="149">
        <v>0</v>
      </c>
      <c r="F334" s="206">
        <f t="shared" si="29"/>
        <v>1264.1360469859321</v>
      </c>
      <c r="G334" s="206">
        <f t="shared" si="30"/>
        <v>991.3344680808069</v>
      </c>
      <c r="H334" s="206">
        <f t="shared" si="34"/>
        <v>272.8015789051252</v>
      </c>
      <c r="I334" s="208">
        <f t="shared" si="31"/>
        <v>49372.033945173076</v>
      </c>
    </row>
    <row r="335" spans="1:9" s="141" customFormat="1" ht="12.75">
      <c r="A335" s="174">
        <v>317</v>
      </c>
      <c r="B335" s="147">
        <f t="shared" si="28"/>
        <v>49065</v>
      </c>
      <c r="C335" s="206">
        <f t="shared" si="32"/>
        <v>49372.033945173076</v>
      </c>
      <c r="D335" s="206">
        <f t="shared" si="33"/>
        <v>1264.1360469859321</v>
      </c>
      <c r="E335" s="149">
        <v>0</v>
      </c>
      <c r="F335" s="206">
        <f t="shared" si="29"/>
        <v>1264.1360469859321</v>
      </c>
      <c r="G335" s="206">
        <f t="shared" si="30"/>
        <v>996.7041964495779</v>
      </c>
      <c r="H335" s="206">
        <f t="shared" si="34"/>
        <v>267.43185053635415</v>
      </c>
      <c r="I335" s="208">
        <f t="shared" si="31"/>
        <v>48375.329748723496</v>
      </c>
    </row>
    <row r="336" spans="1:9" s="141" customFormat="1" ht="12.75">
      <c r="A336" s="174">
        <v>318</v>
      </c>
      <c r="B336" s="147">
        <f t="shared" si="28"/>
        <v>49096</v>
      </c>
      <c r="C336" s="206">
        <f t="shared" si="32"/>
        <v>48375.329748723496</v>
      </c>
      <c r="D336" s="206">
        <f t="shared" si="33"/>
        <v>1264.1360469859321</v>
      </c>
      <c r="E336" s="149">
        <v>0</v>
      </c>
      <c r="F336" s="206">
        <f t="shared" si="29"/>
        <v>1264.1360469859321</v>
      </c>
      <c r="G336" s="206">
        <f t="shared" si="30"/>
        <v>1002.1030108470131</v>
      </c>
      <c r="H336" s="206">
        <f t="shared" si="34"/>
        <v>262.03303613891893</v>
      </c>
      <c r="I336" s="208">
        <f t="shared" si="31"/>
        <v>47373.22673787648</v>
      </c>
    </row>
    <row r="337" spans="1:9" s="141" customFormat="1" ht="12.75">
      <c r="A337" s="174">
        <v>319</v>
      </c>
      <c r="B337" s="147">
        <f t="shared" si="28"/>
        <v>49126</v>
      </c>
      <c r="C337" s="206">
        <f t="shared" si="32"/>
        <v>47373.22673787648</v>
      </c>
      <c r="D337" s="206">
        <f t="shared" si="33"/>
        <v>1264.1360469859321</v>
      </c>
      <c r="E337" s="149">
        <v>0</v>
      </c>
      <c r="F337" s="206">
        <f t="shared" si="29"/>
        <v>1264.1360469859321</v>
      </c>
      <c r="G337" s="206">
        <f t="shared" si="30"/>
        <v>1007.5310688224345</v>
      </c>
      <c r="H337" s="206">
        <f t="shared" si="34"/>
        <v>256.6049781634976</v>
      </c>
      <c r="I337" s="208">
        <f t="shared" si="31"/>
        <v>46365.69566905405</v>
      </c>
    </row>
    <row r="338" spans="1:9" s="141" customFormat="1" ht="12.75">
      <c r="A338" s="174">
        <v>320</v>
      </c>
      <c r="B338" s="147">
        <f t="shared" si="28"/>
        <v>49157</v>
      </c>
      <c r="C338" s="206">
        <f t="shared" si="32"/>
        <v>46365.69566905405</v>
      </c>
      <c r="D338" s="206">
        <f t="shared" si="33"/>
        <v>1264.1360469859321</v>
      </c>
      <c r="E338" s="149">
        <v>0</v>
      </c>
      <c r="F338" s="206">
        <f t="shared" si="29"/>
        <v>1264.1360469859321</v>
      </c>
      <c r="G338" s="206">
        <f t="shared" si="30"/>
        <v>1012.9885287785561</v>
      </c>
      <c r="H338" s="206">
        <f t="shared" si="34"/>
        <v>251.14751820737607</v>
      </c>
      <c r="I338" s="208">
        <f t="shared" si="31"/>
        <v>45352.70714027549</v>
      </c>
    </row>
    <row r="339" spans="1:9" s="141" customFormat="1" ht="12.75">
      <c r="A339" s="174">
        <v>321</v>
      </c>
      <c r="B339" s="147">
        <f t="shared" si="28"/>
        <v>49188</v>
      </c>
      <c r="C339" s="206">
        <f t="shared" si="32"/>
        <v>45352.70714027549</v>
      </c>
      <c r="D339" s="206">
        <f t="shared" si="33"/>
        <v>1264.1360469859321</v>
      </c>
      <c r="E339" s="149">
        <v>0</v>
      </c>
      <c r="F339" s="206">
        <f t="shared" si="29"/>
        <v>1264.1360469859321</v>
      </c>
      <c r="G339" s="206">
        <f t="shared" si="30"/>
        <v>1018.4755499761065</v>
      </c>
      <c r="H339" s="206">
        <f t="shared" si="34"/>
        <v>245.66049700982558</v>
      </c>
      <c r="I339" s="208">
        <f t="shared" si="31"/>
        <v>44334.23159029938</v>
      </c>
    </row>
    <row r="340" spans="1:9" s="141" customFormat="1" ht="12.75">
      <c r="A340" s="174">
        <v>322</v>
      </c>
      <c r="B340" s="147">
        <f aca="true" t="shared" si="35" ref="B340:B378">IF(Pay_Num&lt;&gt;"",DATE(YEAR(B339),MONTH(B339)+1,DAY(B339)),"")</f>
        <v>49218</v>
      </c>
      <c r="C340" s="206">
        <f t="shared" si="32"/>
        <v>44334.23159029938</v>
      </c>
      <c r="D340" s="206">
        <f t="shared" si="33"/>
        <v>1264.1360469859321</v>
      </c>
      <c r="E340" s="149">
        <v>0</v>
      </c>
      <c r="F340" s="206">
        <f aca="true" t="shared" si="36" ref="F340:F378">IF(Pay_Num&lt;&gt;"",Sched_Pay+Extra_Pay,"")</f>
        <v>1264.1360469859321</v>
      </c>
      <c r="G340" s="206">
        <f aca="true" t="shared" si="37" ref="G340:G378">IF(Pay_Num&lt;&gt;"",Total_Pay-Int,"")</f>
        <v>1023.9922925384772</v>
      </c>
      <c r="H340" s="206">
        <f t="shared" si="34"/>
        <v>240.14375444745497</v>
      </c>
      <c r="I340" s="208">
        <f aca="true" t="shared" si="38" ref="I340:I378">IF(Pay_Num&lt;&gt;"",Beg_Bal-Princ,"")</f>
        <v>43310.239297760905</v>
      </c>
    </row>
    <row r="341" spans="1:9" s="141" customFormat="1" ht="12.75">
      <c r="A341" s="174">
        <v>323</v>
      </c>
      <c r="B341" s="147">
        <f t="shared" si="35"/>
        <v>49249</v>
      </c>
      <c r="C341" s="206">
        <f aca="true" t="shared" si="39" ref="C341:C378">IF(Pay_Num&lt;&gt;"",I340,"")</f>
        <v>43310.239297760905</v>
      </c>
      <c r="D341" s="206">
        <f aca="true" t="shared" si="40" ref="D341:D378">IF(Pay_Num&lt;&gt;"",Scheduled_Monthly_Payment,"")</f>
        <v>1264.1360469859321</v>
      </c>
      <c r="E341" s="149">
        <v>0</v>
      </c>
      <c r="F341" s="206">
        <f t="shared" si="36"/>
        <v>1264.1360469859321</v>
      </c>
      <c r="G341" s="206">
        <f t="shared" si="37"/>
        <v>1029.5389174563938</v>
      </c>
      <c r="H341" s="206">
        <f aca="true" t="shared" si="41" ref="H341:H378">IF(Pay_Num&lt;&gt;"",Beg_Bal*Interest_Rate/12,"")</f>
        <v>234.59712952953825</v>
      </c>
      <c r="I341" s="208">
        <f t="shared" si="38"/>
        <v>42280.70038030451</v>
      </c>
    </row>
    <row r="342" spans="1:9" s="141" customFormat="1" ht="12.75">
      <c r="A342" s="174">
        <v>324</v>
      </c>
      <c r="B342" s="147">
        <f t="shared" si="35"/>
        <v>49279</v>
      </c>
      <c r="C342" s="206">
        <f t="shared" si="39"/>
        <v>42280.70038030451</v>
      </c>
      <c r="D342" s="206">
        <f t="shared" si="40"/>
        <v>1264.1360469859321</v>
      </c>
      <c r="E342" s="149">
        <v>0</v>
      </c>
      <c r="F342" s="206">
        <f t="shared" si="36"/>
        <v>1264.1360469859321</v>
      </c>
      <c r="G342" s="206">
        <f t="shared" si="37"/>
        <v>1035.115586592616</v>
      </c>
      <c r="H342" s="206">
        <f t="shared" si="41"/>
        <v>229.02046039331609</v>
      </c>
      <c r="I342" s="208">
        <f t="shared" si="38"/>
        <v>41245.58479371189</v>
      </c>
    </row>
    <row r="343" spans="1:9" s="141" customFormat="1" ht="12.75">
      <c r="A343" s="174">
        <v>325</v>
      </c>
      <c r="B343" s="147">
        <f t="shared" si="35"/>
        <v>49310</v>
      </c>
      <c r="C343" s="206">
        <f t="shared" si="39"/>
        <v>41245.58479371189</v>
      </c>
      <c r="D343" s="206">
        <f t="shared" si="40"/>
        <v>1264.1360469859321</v>
      </c>
      <c r="E343" s="149">
        <v>0</v>
      </c>
      <c r="F343" s="206">
        <f t="shared" si="36"/>
        <v>1264.1360469859321</v>
      </c>
      <c r="G343" s="206">
        <f t="shared" si="37"/>
        <v>1040.7224626866594</v>
      </c>
      <c r="H343" s="206">
        <f t="shared" si="41"/>
        <v>223.41358429927274</v>
      </c>
      <c r="I343" s="208">
        <f t="shared" si="38"/>
        <v>40204.86233102523</v>
      </c>
    </row>
    <row r="344" spans="1:9" s="141" customFormat="1" ht="12.75">
      <c r="A344" s="174">
        <v>326</v>
      </c>
      <c r="B344" s="147">
        <f t="shared" si="35"/>
        <v>49341</v>
      </c>
      <c r="C344" s="206">
        <f t="shared" si="39"/>
        <v>40204.86233102523</v>
      </c>
      <c r="D344" s="206">
        <f t="shared" si="40"/>
        <v>1264.1360469859321</v>
      </c>
      <c r="E344" s="149">
        <v>0</v>
      </c>
      <c r="F344" s="206">
        <f t="shared" si="36"/>
        <v>1264.1360469859321</v>
      </c>
      <c r="G344" s="206">
        <f t="shared" si="37"/>
        <v>1046.3597093595454</v>
      </c>
      <c r="H344" s="206">
        <f t="shared" si="41"/>
        <v>217.77633762638666</v>
      </c>
      <c r="I344" s="208">
        <f t="shared" si="38"/>
        <v>39158.502621665684</v>
      </c>
    </row>
    <row r="345" spans="1:9" s="141" customFormat="1" ht="12.75">
      <c r="A345" s="174">
        <v>327</v>
      </c>
      <c r="B345" s="147">
        <f t="shared" si="35"/>
        <v>49369</v>
      </c>
      <c r="C345" s="206">
        <f t="shared" si="39"/>
        <v>39158.502621665684</v>
      </c>
      <c r="D345" s="206">
        <f t="shared" si="40"/>
        <v>1264.1360469859321</v>
      </c>
      <c r="E345" s="149">
        <v>0</v>
      </c>
      <c r="F345" s="206">
        <f t="shared" si="36"/>
        <v>1264.1360469859321</v>
      </c>
      <c r="G345" s="206">
        <f t="shared" si="37"/>
        <v>1052.0274911185763</v>
      </c>
      <c r="H345" s="206">
        <f t="shared" si="41"/>
        <v>212.1085558673558</v>
      </c>
      <c r="I345" s="208">
        <f t="shared" si="38"/>
        <v>38106.47513054711</v>
      </c>
    </row>
    <row r="346" spans="1:9" s="141" customFormat="1" ht="12.75">
      <c r="A346" s="174">
        <v>328</v>
      </c>
      <c r="B346" s="147">
        <f t="shared" si="35"/>
        <v>49400</v>
      </c>
      <c r="C346" s="206">
        <f t="shared" si="39"/>
        <v>38106.47513054711</v>
      </c>
      <c r="D346" s="206">
        <f t="shared" si="40"/>
        <v>1264.1360469859321</v>
      </c>
      <c r="E346" s="149">
        <v>0</v>
      </c>
      <c r="F346" s="206">
        <f t="shared" si="36"/>
        <v>1264.1360469859321</v>
      </c>
      <c r="G346" s="206">
        <f t="shared" si="37"/>
        <v>1057.7259733621354</v>
      </c>
      <c r="H346" s="206">
        <f t="shared" si="41"/>
        <v>206.41007362379685</v>
      </c>
      <c r="I346" s="208">
        <f t="shared" si="38"/>
        <v>37048.749157184975</v>
      </c>
    </row>
    <row r="347" spans="1:9" s="141" customFormat="1" ht="12.75">
      <c r="A347" s="174">
        <v>329</v>
      </c>
      <c r="B347" s="147">
        <f t="shared" si="35"/>
        <v>49430</v>
      </c>
      <c r="C347" s="206">
        <f t="shared" si="39"/>
        <v>37048.749157184975</v>
      </c>
      <c r="D347" s="206">
        <f t="shared" si="40"/>
        <v>1264.1360469859321</v>
      </c>
      <c r="E347" s="149">
        <v>0</v>
      </c>
      <c r="F347" s="206">
        <f t="shared" si="36"/>
        <v>1264.1360469859321</v>
      </c>
      <c r="G347" s="206">
        <f t="shared" si="37"/>
        <v>1063.4553223845135</v>
      </c>
      <c r="H347" s="206">
        <f t="shared" si="41"/>
        <v>200.68072460141863</v>
      </c>
      <c r="I347" s="208">
        <f t="shared" si="38"/>
        <v>35985.29383480046</v>
      </c>
    </row>
    <row r="348" spans="1:9" s="141" customFormat="1" ht="12.75">
      <c r="A348" s="174">
        <v>330</v>
      </c>
      <c r="B348" s="147">
        <f t="shared" si="35"/>
        <v>49461</v>
      </c>
      <c r="C348" s="206">
        <f t="shared" si="39"/>
        <v>35985.29383480046</v>
      </c>
      <c r="D348" s="206">
        <f t="shared" si="40"/>
        <v>1264.1360469859321</v>
      </c>
      <c r="E348" s="149">
        <v>0</v>
      </c>
      <c r="F348" s="206">
        <f t="shared" si="36"/>
        <v>1264.1360469859321</v>
      </c>
      <c r="G348" s="206">
        <f t="shared" si="37"/>
        <v>1069.215705380763</v>
      </c>
      <c r="H348" s="206">
        <f t="shared" si="41"/>
        <v>194.92034160516917</v>
      </c>
      <c r="I348" s="208">
        <f t="shared" si="38"/>
        <v>34916.0781294197</v>
      </c>
    </row>
    <row r="349" spans="1:9" s="141" customFormat="1" ht="12.75">
      <c r="A349" s="174">
        <v>331</v>
      </c>
      <c r="B349" s="147">
        <f t="shared" si="35"/>
        <v>49491</v>
      </c>
      <c r="C349" s="206">
        <f t="shared" si="39"/>
        <v>34916.0781294197</v>
      </c>
      <c r="D349" s="206">
        <f t="shared" si="40"/>
        <v>1264.1360469859321</v>
      </c>
      <c r="E349" s="149">
        <v>0</v>
      </c>
      <c r="F349" s="206">
        <f t="shared" si="36"/>
        <v>1264.1360469859321</v>
      </c>
      <c r="G349" s="206">
        <f t="shared" si="37"/>
        <v>1075.0072904515755</v>
      </c>
      <c r="H349" s="206">
        <f t="shared" si="41"/>
        <v>189.1287565343567</v>
      </c>
      <c r="I349" s="208">
        <f t="shared" si="38"/>
        <v>33841.070838968124</v>
      </c>
    </row>
    <row r="350" spans="1:9" s="141" customFormat="1" ht="12.75">
      <c r="A350" s="174">
        <v>332</v>
      </c>
      <c r="B350" s="147">
        <f t="shared" si="35"/>
        <v>49522</v>
      </c>
      <c r="C350" s="206">
        <f t="shared" si="39"/>
        <v>33841.070838968124</v>
      </c>
      <c r="D350" s="206">
        <f t="shared" si="40"/>
        <v>1264.1360469859321</v>
      </c>
      <c r="E350" s="149">
        <v>0</v>
      </c>
      <c r="F350" s="206">
        <f t="shared" si="36"/>
        <v>1264.1360469859321</v>
      </c>
      <c r="G350" s="206">
        <f t="shared" si="37"/>
        <v>1080.8302466081882</v>
      </c>
      <c r="H350" s="206">
        <f t="shared" si="41"/>
        <v>183.30580037774402</v>
      </c>
      <c r="I350" s="208">
        <f t="shared" si="38"/>
        <v>32760.240592359936</v>
      </c>
    </row>
    <row r="351" spans="1:9" s="141" customFormat="1" ht="12.75">
      <c r="A351" s="174">
        <v>333</v>
      </c>
      <c r="B351" s="147">
        <f t="shared" si="35"/>
        <v>49553</v>
      </c>
      <c r="C351" s="206">
        <f t="shared" si="39"/>
        <v>32760.240592359936</v>
      </c>
      <c r="D351" s="206">
        <f t="shared" si="40"/>
        <v>1264.1360469859321</v>
      </c>
      <c r="E351" s="149">
        <v>0</v>
      </c>
      <c r="F351" s="206">
        <f t="shared" si="36"/>
        <v>1264.1360469859321</v>
      </c>
      <c r="G351" s="206">
        <f t="shared" si="37"/>
        <v>1086.6847437773158</v>
      </c>
      <c r="H351" s="206">
        <f t="shared" si="41"/>
        <v>177.4513032086163</v>
      </c>
      <c r="I351" s="208">
        <f t="shared" si="38"/>
        <v>31673.55584858262</v>
      </c>
    </row>
    <row r="352" spans="1:9" s="141" customFormat="1" ht="12.75">
      <c r="A352" s="174">
        <v>334</v>
      </c>
      <c r="B352" s="147">
        <f t="shared" si="35"/>
        <v>49583</v>
      </c>
      <c r="C352" s="206">
        <f t="shared" si="39"/>
        <v>31673.55584858262</v>
      </c>
      <c r="D352" s="206">
        <f t="shared" si="40"/>
        <v>1264.1360469859321</v>
      </c>
      <c r="E352" s="149">
        <v>0</v>
      </c>
      <c r="F352" s="206">
        <f t="shared" si="36"/>
        <v>1264.1360469859321</v>
      </c>
      <c r="G352" s="206">
        <f t="shared" si="37"/>
        <v>1092.5709528061095</v>
      </c>
      <c r="H352" s="206">
        <f t="shared" si="41"/>
        <v>171.56509417982252</v>
      </c>
      <c r="I352" s="208">
        <f t="shared" si="38"/>
        <v>30580.98489577651</v>
      </c>
    </row>
    <row r="353" spans="1:9" s="141" customFormat="1" ht="12.75">
      <c r="A353" s="174">
        <v>335</v>
      </c>
      <c r="B353" s="147">
        <f t="shared" si="35"/>
        <v>49614</v>
      </c>
      <c r="C353" s="206">
        <f t="shared" si="39"/>
        <v>30580.98489577651</v>
      </c>
      <c r="D353" s="206">
        <f t="shared" si="40"/>
        <v>1264.1360469859321</v>
      </c>
      <c r="E353" s="149">
        <v>0</v>
      </c>
      <c r="F353" s="206">
        <f t="shared" si="36"/>
        <v>1264.1360469859321</v>
      </c>
      <c r="G353" s="206">
        <f t="shared" si="37"/>
        <v>1098.4890454671427</v>
      </c>
      <c r="H353" s="206">
        <f t="shared" si="41"/>
        <v>165.64700151878944</v>
      </c>
      <c r="I353" s="208">
        <f t="shared" si="38"/>
        <v>29482.495850309366</v>
      </c>
    </row>
    <row r="354" spans="1:9" s="141" customFormat="1" ht="12.75">
      <c r="A354" s="174">
        <v>336</v>
      </c>
      <c r="B354" s="147">
        <f t="shared" si="35"/>
        <v>49644</v>
      </c>
      <c r="C354" s="206">
        <f t="shared" si="39"/>
        <v>29482.495850309366</v>
      </c>
      <c r="D354" s="206">
        <f t="shared" si="40"/>
        <v>1264.1360469859321</v>
      </c>
      <c r="E354" s="149">
        <v>0</v>
      </c>
      <c r="F354" s="206">
        <f t="shared" si="36"/>
        <v>1264.1360469859321</v>
      </c>
      <c r="G354" s="206">
        <f t="shared" si="37"/>
        <v>1104.439194463423</v>
      </c>
      <c r="H354" s="206">
        <f t="shared" si="41"/>
        <v>159.69685252250906</v>
      </c>
      <c r="I354" s="208">
        <f t="shared" si="38"/>
        <v>28378.056655845943</v>
      </c>
    </row>
    <row r="355" spans="1:9" s="141" customFormat="1" ht="12.75">
      <c r="A355" s="174">
        <v>337</v>
      </c>
      <c r="B355" s="147">
        <f t="shared" si="35"/>
        <v>49675</v>
      </c>
      <c r="C355" s="206">
        <f t="shared" si="39"/>
        <v>28378.056655845943</v>
      </c>
      <c r="D355" s="206">
        <f t="shared" si="40"/>
        <v>1264.1360469859321</v>
      </c>
      <c r="E355" s="149">
        <v>0</v>
      </c>
      <c r="F355" s="206">
        <f t="shared" si="36"/>
        <v>1264.1360469859321</v>
      </c>
      <c r="G355" s="206">
        <f t="shared" si="37"/>
        <v>1110.4215734334332</v>
      </c>
      <c r="H355" s="206">
        <f t="shared" si="41"/>
        <v>153.71447355249887</v>
      </c>
      <c r="I355" s="208">
        <f t="shared" si="38"/>
        <v>27267.63508241251</v>
      </c>
    </row>
    <row r="356" spans="1:9" s="141" customFormat="1" ht="12.75">
      <c r="A356" s="174">
        <v>338</v>
      </c>
      <c r="B356" s="147">
        <f t="shared" si="35"/>
        <v>49706</v>
      </c>
      <c r="C356" s="206">
        <f t="shared" si="39"/>
        <v>27267.63508241251</v>
      </c>
      <c r="D356" s="206">
        <f t="shared" si="40"/>
        <v>1264.1360469859321</v>
      </c>
      <c r="E356" s="149">
        <v>0</v>
      </c>
      <c r="F356" s="206">
        <f t="shared" si="36"/>
        <v>1264.1360469859321</v>
      </c>
      <c r="G356" s="206">
        <f t="shared" si="37"/>
        <v>1116.4363569561976</v>
      </c>
      <c r="H356" s="206">
        <f t="shared" si="41"/>
        <v>147.69969002973446</v>
      </c>
      <c r="I356" s="208">
        <f t="shared" si="38"/>
        <v>26151.198725456314</v>
      </c>
    </row>
    <row r="357" spans="1:9" s="141" customFormat="1" ht="12.75">
      <c r="A357" s="174">
        <v>339</v>
      </c>
      <c r="B357" s="147">
        <f t="shared" si="35"/>
        <v>49735</v>
      </c>
      <c r="C357" s="206">
        <f t="shared" si="39"/>
        <v>26151.198725456314</v>
      </c>
      <c r="D357" s="206">
        <f t="shared" si="40"/>
        <v>1264.1360469859321</v>
      </c>
      <c r="E357" s="149">
        <v>0</v>
      </c>
      <c r="F357" s="206">
        <f t="shared" si="36"/>
        <v>1264.1360469859321</v>
      </c>
      <c r="G357" s="206">
        <f t="shared" si="37"/>
        <v>1122.4837205563772</v>
      </c>
      <c r="H357" s="206">
        <f t="shared" si="41"/>
        <v>141.65232642955505</v>
      </c>
      <c r="I357" s="208">
        <f t="shared" si="38"/>
        <v>25028.715004899936</v>
      </c>
    </row>
    <row r="358" spans="1:9" s="141" customFormat="1" ht="12.75">
      <c r="A358" s="174">
        <v>340</v>
      </c>
      <c r="B358" s="147">
        <f t="shared" si="35"/>
        <v>49766</v>
      </c>
      <c r="C358" s="206">
        <f t="shared" si="39"/>
        <v>25028.715004899936</v>
      </c>
      <c r="D358" s="206">
        <f t="shared" si="40"/>
        <v>1264.1360469859321</v>
      </c>
      <c r="E358" s="149">
        <v>0</v>
      </c>
      <c r="F358" s="206">
        <f t="shared" si="36"/>
        <v>1264.1360469859321</v>
      </c>
      <c r="G358" s="206">
        <f t="shared" si="37"/>
        <v>1128.563840709391</v>
      </c>
      <c r="H358" s="206">
        <f t="shared" si="41"/>
        <v>135.57220627654132</v>
      </c>
      <c r="I358" s="208">
        <f t="shared" si="38"/>
        <v>23900.151164190545</v>
      </c>
    </row>
    <row r="359" spans="1:9" s="141" customFormat="1" ht="12.75">
      <c r="A359" s="174">
        <v>341</v>
      </c>
      <c r="B359" s="147">
        <f t="shared" si="35"/>
        <v>49796</v>
      </c>
      <c r="C359" s="206">
        <f t="shared" si="39"/>
        <v>23900.151164190545</v>
      </c>
      <c r="D359" s="206">
        <f t="shared" si="40"/>
        <v>1264.1360469859321</v>
      </c>
      <c r="E359" s="149">
        <v>0</v>
      </c>
      <c r="F359" s="206">
        <f t="shared" si="36"/>
        <v>1264.1360469859321</v>
      </c>
      <c r="G359" s="206">
        <f t="shared" si="37"/>
        <v>1134.6768948465667</v>
      </c>
      <c r="H359" s="206">
        <f t="shared" si="41"/>
        <v>129.45915213936544</v>
      </c>
      <c r="I359" s="208">
        <f t="shared" si="38"/>
        <v>22765.47426934398</v>
      </c>
    </row>
    <row r="360" spans="1:9" s="141" customFormat="1" ht="12.75">
      <c r="A360" s="174">
        <v>342</v>
      </c>
      <c r="B360" s="147">
        <f t="shared" si="35"/>
        <v>49827</v>
      </c>
      <c r="C360" s="206">
        <f t="shared" si="39"/>
        <v>22765.47426934398</v>
      </c>
      <c r="D360" s="206">
        <f t="shared" si="40"/>
        <v>1264.1360469859321</v>
      </c>
      <c r="E360" s="149">
        <v>0</v>
      </c>
      <c r="F360" s="206">
        <f t="shared" si="36"/>
        <v>1264.1360469859321</v>
      </c>
      <c r="G360" s="206">
        <f t="shared" si="37"/>
        <v>1140.823061360319</v>
      </c>
      <c r="H360" s="206">
        <f t="shared" si="41"/>
        <v>123.31298562561324</v>
      </c>
      <c r="I360" s="208">
        <f t="shared" si="38"/>
        <v>21624.65120798366</v>
      </c>
    </row>
    <row r="361" spans="1:9" s="141" customFormat="1" ht="12.75">
      <c r="A361" s="174">
        <v>343</v>
      </c>
      <c r="B361" s="147">
        <f t="shared" si="35"/>
        <v>49857</v>
      </c>
      <c r="C361" s="206">
        <f t="shared" si="39"/>
        <v>21624.65120798366</v>
      </c>
      <c r="D361" s="206">
        <f t="shared" si="40"/>
        <v>1264.1360469859321</v>
      </c>
      <c r="E361" s="149">
        <v>0</v>
      </c>
      <c r="F361" s="206">
        <f t="shared" si="36"/>
        <v>1264.1360469859321</v>
      </c>
      <c r="G361" s="206">
        <f t="shared" si="37"/>
        <v>1147.0025196093538</v>
      </c>
      <c r="H361" s="206">
        <f t="shared" si="41"/>
        <v>117.13352737657817</v>
      </c>
      <c r="I361" s="208">
        <f t="shared" si="38"/>
        <v>20477.648688374305</v>
      </c>
    </row>
    <row r="362" spans="1:9" s="141" customFormat="1" ht="12.75">
      <c r="A362" s="174">
        <v>344</v>
      </c>
      <c r="B362" s="147">
        <f t="shared" si="35"/>
        <v>49888</v>
      </c>
      <c r="C362" s="206">
        <f t="shared" si="39"/>
        <v>20477.648688374305</v>
      </c>
      <c r="D362" s="206">
        <f t="shared" si="40"/>
        <v>1264.1360469859321</v>
      </c>
      <c r="E362" s="149">
        <v>0</v>
      </c>
      <c r="F362" s="206">
        <f t="shared" si="36"/>
        <v>1264.1360469859321</v>
      </c>
      <c r="G362" s="206">
        <f t="shared" si="37"/>
        <v>1153.2154499239045</v>
      </c>
      <c r="H362" s="206">
        <f t="shared" si="41"/>
        <v>110.92059706202748</v>
      </c>
      <c r="I362" s="208">
        <f t="shared" si="38"/>
        <v>19324.4332384504</v>
      </c>
    </row>
    <row r="363" spans="1:9" s="141" customFormat="1" ht="12.75">
      <c r="A363" s="174">
        <v>345</v>
      </c>
      <c r="B363" s="147">
        <f t="shared" si="35"/>
        <v>49919</v>
      </c>
      <c r="C363" s="206">
        <f t="shared" si="39"/>
        <v>19324.4332384504</v>
      </c>
      <c r="D363" s="206">
        <f t="shared" si="40"/>
        <v>1264.1360469859321</v>
      </c>
      <c r="E363" s="149">
        <v>0</v>
      </c>
      <c r="F363" s="206">
        <f t="shared" si="36"/>
        <v>1264.1360469859321</v>
      </c>
      <c r="G363" s="206">
        <f t="shared" si="37"/>
        <v>1159.4620336109924</v>
      </c>
      <c r="H363" s="206">
        <f t="shared" si="41"/>
        <v>104.67401337493969</v>
      </c>
      <c r="I363" s="208">
        <f t="shared" si="38"/>
        <v>18164.97120483941</v>
      </c>
    </row>
    <row r="364" spans="1:9" s="141" customFormat="1" ht="12.75">
      <c r="A364" s="174">
        <v>346</v>
      </c>
      <c r="B364" s="147">
        <f t="shared" si="35"/>
        <v>49949</v>
      </c>
      <c r="C364" s="206">
        <f t="shared" si="39"/>
        <v>18164.97120483941</v>
      </c>
      <c r="D364" s="206">
        <f t="shared" si="40"/>
        <v>1264.1360469859321</v>
      </c>
      <c r="E364" s="149">
        <v>0</v>
      </c>
      <c r="F364" s="206">
        <f t="shared" si="36"/>
        <v>1264.1360469859321</v>
      </c>
      <c r="G364" s="206">
        <f t="shared" si="37"/>
        <v>1165.7424529597185</v>
      </c>
      <c r="H364" s="206">
        <f t="shared" si="41"/>
        <v>98.39359402621348</v>
      </c>
      <c r="I364" s="208">
        <f t="shared" si="38"/>
        <v>16999.22875187969</v>
      </c>
    </row>
    <row r="365" spans="1:9" s="141" customFormat="1" ht="12.75">
      <c r="A365" s="174">
        <v>347</v>
      </c>
      <c r="B365" s="147">
        <f t="shared" si="35"/>
        <v>49980</v>
      </c>
      <c r="C365" s="206">
        <f t="shared" si="39"/>
        <v>16999.22875187969</v>
      </c>
      <c r="D365" s="206">
        <f t="shared" si="40"/>
        <v>1264.1360469859321</v>
      </c>
      <c r="E365" s="149">
        <v>0</v>
      </c>
      <c r="F365" s="206">
        <f t="shared" si="36"/>
        <v>1264.1360469859321</v>
      </c>
      <c r="G365" s="206">
        <f t="shared" si="37"/>
        <v>1172.0568912465837</v>
      </c>
      <c r="H365" s="206">
        <f t="shared" si="41"/>
        <v>92.07915573934832</v>
      </c>
      <c r="I365" s="208">
        <f t="shared" si="38"/>
        <v>15827.171860633107</v>
      </c>
    </row>
    <row r="366" spans="1:9" s="141" customFormat="1" ht="12.75">
      <c r="A366" s="174">
        <v>348</v>
      </c>
      <c r="B366" s="147">
        <f t="shared" si="35"/>
        <v>50010</v>
      </c>
      <c r="C366" s="206">
        <f t="shared" si="39"/>
        <v>15827.171860633107</v>
      </c>
      <c r="D366" s="206">
        <f t="shared" si="40"/>
        <v>1264.1360469859321</v>
      </c>
      <c r="E366" s="149">
        <v>0</v>
      </c>
      <c r="F366" s="206">
        <f t="shared" si="36"/>
        <v>1264.1360469859321</v>
      </c>
      <c r="G366" s="206">
        <f t="shared" si="37"/>
        <v>1178.4055327408362</v>
      </c>
      <c r="H366" s="206">
        <f t="shared" si="41"/>
        <v>85.730514245096</v>
      </c>
      <c r="I366" s="208">
        <f t="shared" si="38"/>
        <v>14648.76632789227</v>
      </c>
    </row>
    <row r="367" spans="1:9" s="141" customFormat="1" ht="12.75">
      <c r="A367" s="174">
        <v>349</v>
      </c>
      <c r="B367" s="147">
        <f t="shared" si="35"/>
        <v>50041</v>
      </c>
      <c r="C367" s="206">
        <f t="shared" si="39"/>
        <v>14648.76632789227</v>
      </c>
      <c r="D367" s="206">
        <f t="shared" si="40"/>
        <v>1264.1360469859321</v>
      </c>
      <c r="E367" s="149">
        <v>0</v>
      </c>
      <c r="F367" s="206">
        <f t="shared" si="36"/>
        <v>1264.1360469859321</v>
      </c>
      <c r="G367" s="206">
        <f t="shared" si="37"/>
        <v>1184.788562709849</v>
      </c>
      <c r="H367" s="206">
        <f t="shared" si="41"/>
        <v>79.34748427608314</v>
      </c>
      <c r="I367" s="208">
        <f t="shared" si="38"/>
        <v>13463.97776518242</v>
      </c>
    </row>
    <row r="368" spans="1:9" s="141" customFormat="1" ht="12.75">
      <c r="A368" s="174">
        <v>350</v>
      </c>
      <c r="B368" s="147">
        <f t="shared" si="35"/>
        <v>50072</v>
      </c>
      <c r="C368" s="206">
        <f t="shared" si="39"/>
        <v>13463.97776518242</v>
      </c>
      <c r="D368" s="206">
        <f t="shared" si="40"/>
        <v>1264.1360469859321</v>
      </c>
      <c r="E368" s="149">
        <v>0</v>
      </c>
      <c r="F368" s="206">
        <f t="shared" si="36"/>
        <v>1264.1360469859321</v>
      </c>
      <c r="G368" s="206">
        <f t="shared" si="37"/>
        <v>1191.2061674245274</v>
      </c>
      <c r="H368" s="206">
        <f t="shared" si="41"/>
        <v>72.92987956140477</v>
      </c>
      <c r="I368" s="208">
        <f t="shared" si="38"/>
        <v>12272.771597757894</v>
      </c>
    </row>
    <row r="369" spans="1:9" s="141" customFormat="1" ht="12.75">
      <c r="A369" s="174">
        <v>351</v>
      </c>
      <c r="B369" s="147">
        <f t="shared" si="35"/>
        <v>50100</v>
      </c>
      <c r="C369" s="206">
        <f t="shared" si="39"/>
        <v>12272.771597757894</v>
      </c>
      <c r="D369" s="206">
        <f t="shared" si="40"/>
        <v>1264.1360469859321</v>
      </c>
      <c r="E369" s="149">
        <v>0</v>
      </c>
      <c r="F369" s="206">
        <f t="shared" si="36"/>
        <v>1264.1360469859321</v>
      </c>
      <c r="G369" s="206">
        <f t="shared" si="37"/>
        <v>1197.6585341647435</v>
      </c>
      <c r="H369" s="206">
        <f t="shared" si="41"/>
        <v>66.4775128211886</v>
      </c>
      <c r="I369" s="208">
        <f t="shared" si="38"/>
        <v>11075.11306359315</v>
      </c>
    </row>
    <row r="370" spans="1:9" s="141" customFormat="1" ht="12.75">
      <c r="A370" s="174">
        <v>352</v>
      </c>
      <c r="B370" s="147">
        <f t="shared" si="35"/>
        <v>50131</v>
      </c>
      <c r="C370" s="206">
        <f t="shared" si="39"/>
        <v>11075.11306359315</v>
      </c>
      <c r="D370" s="206">
        <f t="shared" si="40"/>
        <v>1264.1360469859321</v>
      </c>
      <c r="E370" s="149">
        <v>0</v>
      </c>
      <c r="F370" s="206">
        <f t="shared" si="36"/>
        <v>1264.1360469859321</v>
      </c>
      <c r="G370" s="206">
        <f t="shared" si="37"/>
        <v>1204.1458512248025</v>
      </c>
      <c r="H370" s="206">
        <f t="shared" si="41"/>
        <v>59.99019576112956</v>
      </c>
      <c r="I370" s="208">
        <f t="shared" si="38"/>
        <v>9870.967212368347</v>
      </c>
    </row>
    <row r="371" spans="1:9" s="141" customFormat="1" ht="12.75">
      <c r="A371" s="174">
        <v>353</v>
      </c>
      <c r="B371" s="147">
        <f t="shared" si="35"/>
        <v>50161</v>
      </c>
      <c r="C371" s="206">
        <f t="shared" si="39"/>
        <v>9870.967212368347</v>
      </c>
      <c r="D371" s="206">
        <f t="shared" si="40"/>
        <v>1264.1360469859321</v>
      </c>
      <c r="E371" s="149">
        <v>0</v>
      </c>
      <c r="F371" s="206">
        <f t="shared" si="36"/>
        <v>1264.1360469859321</v>
      </c>
      <c r="G371" s="206">
        <f t="shared" si="37"/>
        <v>1210.668307918937</v>
      </c>
      <c r="H371" s="206">
        <f t="shared" si="41"/>
        <v>53.467739066995215</v>
      </c>
      <c r="I371" s="208">
        <f t="shared" si="38"/>
        <v>8660.29890444941</v>
      </c>
    </row>
    <row r="372" spans="1:9" s="141" customFormat="1" ht="12.75">
      <c r="A372" s="174">
        <v>354</v>
      </c>
      <c r="B372" s="147">
        <f t="shared" si="35"/>
        <v>50192</v>
      </c>
      <c r="C372" s="206">
        <f t="shared" si="39"/>
        <v>8660.29890444941</v>
      </c>
      <c r="D372" s="206">
        <f t="shared" si="40"/>
        <v>1264.1360469859321</v>
      </c>
      <c r="E372" s="149">
        <v>0</v>
      </c>
      <c r="F372" s="206">
        <f t="shared" si="36"/>
        <v>1264.1360469859321</v>
      </c>
      <c r="G372" s="206">
        <f t="shared" si="37"/>
        <v>1217.226094586831</v>
      </c>
      <c r="H372" s="206">
        <f t="shared" si="41"/>
        <v>46.90995239910097</v>
      </c>
      <c r="I372" s="208">
        <f t="shared" si="38"/>
        <v>7443.072809862579</v>
      </c>
    </row>
    <row r="373" spans="1:9" s="141" customFormat="1" ht="12.75">
      <c r="A373" s="174">
        <v>355</v>
      </c>
      <c r="B373" s="147">
        <f t="shared" si="35"/>
        <v>50222</v>
      </c>
      <c r="C373" s="206">
        <f t="shared" si="39"/>
        <v>7443.072809862579</v>
      </c>
      <c r="D373" s="206">
        <f t="shared" si="40"/>
        <v>1264.1360469859321</v>
      </c>
      <c r="E373" s="149">
        <v>0</v>
      </c>
      <c r="F373" s="206">
        <f t="shared" si="36"/>
        <v>1264.1360469859321</v>
      </c>
      <c r="G373" s="206">
        <f t="shared" si="37"/>
        <v>1223.8194025991766</v>
      </c>
      <c r="H373" s="206">
        <f t="shared" si="41"/>
        <v>40.316644386755634</v>
      </c>
      <c r="I373" s="208">
        <f t="shared" si="38"/>
        <v>6219.253407263403</v>
      </c>
    </row>
    <row r="374" spans="1:9" s="141" customFormat="1" ht="12.75">
      <c r="A374" s="174">
        <v>356</v>
      </c>
      <c r="B374" s="147">
        <f t="shared" si="35"/>
        <v>50253</v>
      </c>
      <c r="C374" s="206">
        <f t="shared" si="39"/>
        <v>6219.253407263403</v>
      </c>
      <c r="D374" s="206">
        <f t="shared" si="40"/>
        <v>1264.1360469859321</v>
      </c>
      <c r="E374" s="149">
        <v>0</v>
      </c>
      <c r="F374" s="206">
        <f t="shared" si="36"/>
        <v>1264.1360469859321</v>
      </c>
      <c r="G374" s="206">
        <f t="shared" si="37"/>
        <v>1230.4484243632553</v>
      </c>
      <c r="H374" s="206">
        <f t="shared" si="41"/>
        <v>33.68762262267676</v>
      </c>
      <c r="I374" s="208">
        <f t="shared" si="38"/>
        <v>4988.8049829001475</v>
      </c>
    </row>
    <row r="375" spans="1:9" s="141" customFormat="1" ht="12.75">
      <c r="A375" s="174">
        <v>357</v>
      </c>
      <c r="B375" s="147">
        <f t="shared" si="35"/>
        <v>50284</v>
      </c>
      <c r="C375" s="206">
        <f t="shared" si="39"/>
        <v>4988.8049829001475</v>
      </c>
      <c r="D375" s="206">
        <f t="shared" si="40"/>
        <v>1264.1360469859321</v>
      </c>
      <c r="E375" s="149">
        <v>0</v>
      </c>
      <c r="F375" s="206">
        <f t="shared" si="36"/>
        <v>1264.1360469859321</v>
      </c>
      <c r="G375" s="206">
        <f t="shared" si="37"/>
        <v>1237.1133533285563</v>
      </c>
      <c r="H375" s="206">
        <f t="shared" si="41"/>
        <v>27.0226936573758</v>
      </c>
      <c r="I375" s="208">
        <f t="shared" si="38"/>
        <v>3751.691629571591</v>
      </c>
    </row>
    <row r="376" spans="1:9" s="141" customFormat="1" ht="12.75">
      <c r="A376" s="174">
        <v>358</v>
      </c>
      <c r="B376" s="147">
        <f t="shared" si="35"/>
        <v>50314</v>
      </c>
      <c r="C376" s="206">
        <f t="shared" si="39"/>
        <v>3751.691629571591</v>
      </c>
      <c r="D376" s="206">
        <f t="shared" si="40"/>
        <v>1264.1360469859321</v>
      </c>
      <c r="E376" s="149">
        <v>0</v>
      </c>
      <c r="F376" s="206">
        <f t="shared" si="36"/>
        <v>1264.1360469859321</v>
      </c>
      <c r="G376" s="206">
        <f t="shared" si="37"/>
        <v>1243.8143839924194</v>
      </c>
      <c r="H376" s="206">
        <f t="shared" si="41"/>
        <v>20.321662993512785</v>
      </c>
      <c r="I376" s="208">
        <f t="shared" si="38"/>
        <v>2507.8772455791714</v>
      </c>
    </row>
    <row r="377" spans="1:9" s="141" customFormat="1" ht="12.75">
      <c r="A377" s="174">
        <v>359</v>
      </c>
      <c r="B377" s="147">
        <f t="shared" si="35"/>
        <v>50345</v>
      </c>
      <c r="C377" s="206">
        <f t="shared" si="39"/>
        <v>2507.8772455791714</v>
      </c>
      <c r="D377" s="206">
        <f t="shared" si="40"/>
        <v>1264.1360469859321</v>
      </c>
      <c r="E377" s="149">
        <v>0</v>
      </c>
      <c r="F377" s="206">
        <f t="shared" si="36"/>
        <v>1264.1360469859321</v>
      </c>
      <c r="G377" s="206">
        <f t="shared" si="37"/>
        <v>1250.5517119057117</v>
      </c>
      <c r="H377" s="206">
        <f t="shared" si="41"/>
        <v>13.584335080220512</v>
      </c>
      <c r="I377" s="208">
        <f t="shared" si="38"/>
        <v>1257.3255336734596</v>
      </c>
    </row>
    <row r="378" spans="1:9" s="141" customFormat="1" ht="12.75">
      <c r="A378" s="175">
        <v>360</v>
      </c>
      <c r="B378" s="176">
        <f t="shared" si="35"/>
        <v>50375</v>
      </c>
      <c r="C378" s="207">
        <f t="shared" si="39"/>
        <v>1257.3255336734596</v>
      </c>
      <c r="D378" s="207">
        <f t="shared" si="40"/>
        <v>1264.1360469859321</v>
      </c>
      <c r="E378" s="177">
        <v>0</v>
      </c>
      <c r="F378" s="207">
        <f t="shared" si="36"/>
        <v>1264.1360469859321</v>
      </c>
      <c r="G378" s="207">
        <f t="shared" si="37"/>
        <v>1257.3255336785342</v>
      </c>
      <c r="H378" s="207">
        <f t="shared" si="41"/>
        <v>6.810513307397907</v>
      </c>
      <c r="I378" s="209">
        <f t="shared" si="38"/>
        <v>-5.074525688542053E-09</v>
      </c>
    </row>
    <row r="379" spans="1:9" s="141" customFormat="1" ht="12.75">
      <c r="A379" s="145"/>
      <c r="B379" s="145"/>
      <c r="C379" s="145"/>
      <c r="D379" s="145"/>
      <c r="E379" s="145"/>
      <c r="F379" s="145"/>
      <c r="G379" s="145"/>
      <c r="H379" s="145"/>
      <c r="I379" s="145"/>
    </row>
    <row r="380" spans="1:9" s="141" customFormat="1" ht="12.75">
      <c r="A380" s="146"/>
      <c r="B380" s="146"/>
      <c r="C380" s="146"/>
      <c r="D380" s="146"/>
      <c r="E380" s="146"/>
      <c r="F380" s="146"/>
      <c r="G380" s="146"/>
      <c r="H380" s="146"/>
      <c r="I380" s="146"/>
    </row>
    <row r="381" s="141" customFormat="1" ht="12.75"/>
    <row r="382" s="141" customFormat="1" ht="12.75"/>
    <row r="383" s="141" customFormat="1" ht="12.75"/>
    <row r="384" s="141" customFormat="1" ht="12.75"/>
    <row r="385" s="141" customFormat="1" ht="12.75"/>
    <row r="386" s="141" customFormat="1" ht="12.75"/>
    <row r="387" s="141" customFormat="1" ht="12.75"/>
    <row r="388" s="141" customFormat="1" ht="12.75"/>
    <row r="389" spans="1:9" ht="13.5">
      <c r="A389" s="134"/>
      <c r="B389" s="134"/>
      <c r="C389" s="134"/>
      <c r="D389" s="134"/>
      <c r="E389" s="134"/>
      <c r="F389" s="134"/>
      <c r="G389" s="134"/>
      <c r="H389" s="134"/>
      <c r="I389" s="134"/>
    </row>
    <row r="390" spans="1:9" ht="13.5">
      <c r="A390" s="134"/>
      <c r="B390" s="134"/>
      <c r="C390" s="134"/>
      <c r="D390" s="134"/>
      <c r="E390" s="134"/>
      <c r="F390" s="134"/>
      <c r="G390" s="134"/>
      <c r="H390" s="134"/>
      <c r="I390" s="134"/>
    </row>
  </sheetData>
  <sheetProtection password="E5FD" sheet="1" selectLockedCells="1"/>
  <mergeCells count="14">
    <mergeCell ref="A14:C14"/>
    <mergeCell ref="F5:I11"/>
    <mergeCell ref="F13:G14"/>
    <mergeCell ref="H13:I14"/>
    <mergeCell ref="A16:C16"/>
    <mergeCell ref="D2:I2"/>
    <mergeCell ref="A8:C8"/>
    <mergeCell ref="A9:C9"/>
    <mergeCell ref="A12:C12"/>
    <mergeCell ref="A13:C13"/>
    <mergeCell ref="A15:C15"/>
    <mergeCell ref="A5:C5"/>
    <mergeCell ref="A6:C6"/>
    <mergeCell ref="A7:C7"/>
  </mergeCells>
  <conditionalFormatting sqref="A19:I378">
    <cfRule type="expression" priority="1" dxfId="1" stopIfTrue="1">
      <formula>IF(ROW(A19)&gt;Last_Row,TRUE,FALSE)</formula>
    </cfRule>
    <cfRule type="expression" priority="2" dxfId="2" stopIfTrue="1">
      <formula>IF(ROW(A19)=Last_Row,TRUE,FALSE)</formula>
    </cfRule>
  </conditionalFormatting>
  <printOptions/>
  <pageMargins left="0.7" right="0.7" top="0.75" bottom="0.75" header="0.3" footer="0.3"/>
  <pageSetup fitToHeight="5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2:I31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2.7109375" style="1" customWidth="1"/>
    <col min="2" max="2" width="11.140625" style="133" customWidth="1"/>
    <col min="3" max="16384" width="9.140625" style="1" customWidth="1"/>
  </cols>
  <sheetData>
    <row r="2" spans="2:9" ht="15">
      <c r="B2" s="132" t="s">
        <v>159</v>
      </c>
      <c r="C2" s="300" t="s">
        <v>158</v>
      </c>
      <c r="D2" s="300"/>
      <c r="E2" s="300"/>
      <c r="F2" s="300"/>
      <c r="G2" s="300"/>
      <c r="H2" s="300"/>
      <c r="I2" s="300"/>
    </row>
    <row r="3" spans="2:9" ht="15">
      <c r="B3" s="180"/>
      <c r="C3" s="297"/>
      <c r="D3" s="298"/>
      <c r="E3" s="298"/>
      <c r="F3" s="298"/>
      <c r="G3" s="298"/>
      <c r="H3" s="298"/>
      <c r="I3" s="299"/>
    </row>
    <row r="4" spans="2:9" ht="15">
      <c r="B4" s="178"/>
      <c r="C4" s="297"/>
      <c r="D4" s="298"/>
      <c r="E4" s="298"/>
      <c r="F4" s="298"/>
      <c r="G4" s="298"/>
      <c r="H4" s="298"/>
      <c r="I4" s="299"/>
    </row>
    <row r="5" spans="2:9" ht="15">
      <c r="B5" s="178"/>
      <c r="C5" s="297"/>
      <c r="D5" s="298"/>
      <c r="E5" s="298"/>
      <c r="F5" s="298"/>
      <c r="G5" s="298"/>
      <c r="H5" s="298"/>
      <c r="I5" s="299"/>
    </row>
    <row r="6" spans="2:9" ht="15">
      <c r="B6" s="178"/>
      <c r="C6" s="297"/>
      <c r="D6" s="298"/>
      <c r="E6" s="298"/>
      <c r="F6" s="298"/>
      <c r="G6" s="298"/>
      <c r="H6" s="298"/>
      <c r="I6" s="299"/>
    </row>
    <row r="7" spans="2:9" ht="15">
      <c r="B7" s="178"/>
      <c r="C7" s="297"/>
      <c r="D7" s="298"/>
      <c r="E7" s="298"/>
      <c r="F7" s="298"/>
      <c r="G7" s="298"/>
      <c r="H7" s="298"/>
      <c r="I7" s="299"/>
    </row>
    <row r="8" spans="2:9" ht="15">
      <c r="B8" s="178"/>
      <c r="C8" s="297"/>
      <c r="D8" s="298"/>
      <c r="E8" s="298"/>
      <c r="F8" s="298"/>
      <c r="G8" s="298"/>
      <c r="H8" s="298"/>
      <c r="I8" s="299"/>
    </row>
    <row r="9" spans="2:9" ht="15">
      <c r="B9" s="178"/>
      <c r="C9" s="297"/>
      <c r="D9" s="298"/>
      <c r="E9" s="298"/>
      <c r="F9" s="298"/>
      <c r="G9" s="298"/>
      <c r="H9" s="298"/>
      <c r="I9" s="299"/>
    </row>
    <row r="10" spans="2:9" ht="15">
      <c r="B10" s="178"/>
      <c r="C10" s="297"/>
      <c r="D10" s="298"/>
      <c r="E10" s="298"/>
      <c r="F10" s="298"/>
      <c r="G10" s="298"/>
      <c r="H10" s="298"/>
      <c r="I10" s="299"/>
    </row>
    <row r="11" spans="2:9" ht="15">
      <c r="B11" s="178"/>
      <c r="C11" s="297"/>
      <c r="D11" s="298"/>
      <c r="E11" s="298"/>
      <c r="F11" s="298"/>
      <c r="G11" s="298"/>
      <c r="H11" s="298"/>
      <c r="I11" s="299"/>
    </row>
    <row r="12" spans="2:9" ht="15">
      <c r="B12" s="178"/>
      <c r="C12" s="297"/>
      <c r="D12" s="298"/>
      <c r="E12" s="298"/>
      <c r="F12" s="298"/>
      <c r="G12" s="298"/>
      <c r="H12" s="298"/>
      <c r="I12" s="299"/>
    </row>
    <row r="13" spans="2:9" ht="15">
      <c r="B13" s="178"/>
      <c r="C13" s="297"/>
      <c r="D13" s="298"/>
      <c r="E13" s="298"/>
      <c r="F13" s="298"/>
      <c r="G13" s="298"/>
      <c r="H13" s="298"/>
      <c r="I13" s="299"/>
    </row>
    <row r="14" spans="2:9" ht="15">
      <c r="B14" s="178"/>
      <c r="C14" s="297"/>
      <c r="D14" s="298"/>
      <c r="E14" s="298"/>
      <c r="F14" s="298"/>
      <c r="G14" s="298"/>
      <c r="H14" s="298"/>
      <c r="I14" s="299"/>
    </row>
    <row r="15" spans="2:9" ht="15">
      <c r="B15" s="178"/>
      <c r="C15" s="297"/>
      <c r="D15" s="298"/>
      <c r="E15" s="298"/>
      <c r="F15" s="298"/>
      <c r="G15" s="298"/>
      <c r="H15" s="298"/>
      <c r="I15" s="299"/>
    </row>
    <row r="16" spans="2:9" ht="15">
      <c r="B16" s="178"/>
      <c r="C16" s="297"/>
      <c r="D16" s="298"/>
      <c r="E16" s="298"/>
      <c r="F16" s="298"/>
      <c r="G16" s="298"/>
      <c r="H16" s="298"/>
      <c r="I16" s="299"/>
    </row>
    <row r="17" spans="2:9" ht="15">
      <c r="B17" s="178"/>
      <c r="C17" s="297"/>
      <c r="D17" s="298"/>
      <c r="E17" s="298"/>
      <c r="F17" s="298"/>
      <c r="G17" s="298"/>
      <c r="H17" s="298"/>
      <c r="I17" s="299"/>
    </row>
    <row r="18" spans="2:9" ht="15">
      <c r="B18" s="178"/>
      <c r="C18" s="297"/>
      <c r="D18" s="298"/>
      <c r="E18" s="298"/>
      <c r="F18" s="298"/>
      <c r="G18" s="298"/>
      <c r="H18" s="298"/>
      <c r="I18" s="299"/>
    </row>
    <row r="19" spans="2:9" ht="15">
      <c r="B19" s="178"/>
      <c r="C19" s="297"/>
      <c r="D19" s="298"/>
      <c r="E19" s="298"/>
      <c r="F19" s="298"/>
      <c r="G19" s="298"/>
      <c r="H19" s="298"/>
      <c r="I19" s="299"/>
    </row>
    <row r="20" spans="2:9" ht="15">
      <c r="B20" s="178"/>
      <c r="C20" s="297"/>
      <c r="D20" s="298"/>
      <c r="E20" s="298"/>
      <c r="F20" s="298"/>
      <c r="G20" s="298"/>
      <c r="H20" s="298"/>
      <c r="I20" s="299"/>
    </row>
    <row r="21" spans="2:9" ht="15">
      <c r="B21" s="178"/>
      <c r="C21" s="297"/>
      <c r="D21" s="298"/>
      <c r="E21" s="298"/>
      <c r="F21" s="298"/>
      <c r="G21" s="298"/>
      <c r="H21" s="298"/>
      <c r="I21" s="299"/>
    </row>
    <row r="22" spans="2:9" ht="15">
      <c r="B22" s="178"/>
      <c r="C22" s="297"/>
      <c r="D22" s="298"/>
      <c r="E22" s="298"/>
      <c r="F22" s="298"/>
      <c r="G22" s="298"/>
      <c r="H22" s="298"/>
      <c r="I22" s="299"/>
    </row>
    <row r="23" spans="2:9" ht="15">
      <c r="B23" s="178"/>
      <c r="C23" s="297"/>
      <c r="D23" s="298"/>
      <c r="E23" s="298"/>
      <c r="F23" s="298"/>
      <c r="G23" s="298"/>
      <c r="H23" s="298"/>
      <c r="I23" s="299"/>
    </row>
    <row r="24" spans="2:9" ht="15">
      <c r="B24" s="178"/>
      <c r="C24" s="297"/>
      <c r="D24" s="298"/>
      <c r="E24" s="298"/>
      <c r="F24" s="298"/>
      <c r="G24" s="298"/>
      <c r="H24" s="298"/>
      <c r="I24" s="299"/>
    </row>
    <row r="25" spans="2:9" ht="15">
      <c r="B25" s="178"/>
      <c r="C25" s="297"/>
      <c r="D25" s="298"/>
      <c r="E25" s="298"/>
      <c r="F25" s="298"/>
      <c r="G25" s="298"/>
      <c r="H25" s="298"/>
      <c r="I25" s="299"/>
    </row>
    <row r="26" spans="2:9" ht="15">
      <c r="B26" s="178"/>
      <c r="C26" s="297"/>
      <c r="D26" s="298"/>
      <c r="E26" s="298"/>
      <c r="F26" s="298"/>
      <c r="G26" s="298"/>
      <c r="H26" s="298"/>
      <c r="I26" s="299"/>
    </row>
    <row r="27" spans="2:9" ht="15">
      <c r="B27" s="178"/>
      <c r="C27" s="297"/>
      <c r="D27" s="298"/>
      <c r="E27" s="298"/>
      <c r="F27" s="298"/>
      <c r="G27" s="298"/>
      <c r="H27" s="298"/>
      <c r="I27" s="299"/>
    </row>
    <row r="28" spans="2:9" ht="15">
      <c r="B28" s="178"/>
      <c r="C28" s="297"/>
      <c r="D28" s="298"/>
      <c r="E28" s="298"/>
      <c r="F28" s="298"/>
      <c r="G28" s="298"/>
      <c r="H28" s="298"/>
      <c r="I28" s="299"/>
    </row>
    <row r="29" spans="2:9" ht="15">
      <c r="B29" s="178"/>
      <c r="C29" s="297"/>
      <c r="D29" s="298"/>
      <c r="E29" s="298"/>
      <c r="F29" s="298"/>
      <c r="G29" s="298"/>
      <c r="H29" s="298"/>
      <c r="I29" s="299"/>
    </row>
    <row r="30" spans="2:9" ht="15">
      <c r="B30" s="178"/>
      <c r="C30" s="297"/>
      <c r="D30" s="298"/>
      <c r="E30" s="298"/>
      <c r="F30" s="298"/>
      <c r="G30" s="298"/>
      <c r="H30" s="298"/>
      <c r="I30" s="299"/>
    </row>
    <row r="31" spans="2:9" ht="15">
      <c r="B31" s="179"/>
      <c r="C31" s="297"/>
      <c r="D31" s="298"/>
      <c r="E31" s="298"/>
      <c r="F31" s="298"/>
      <c r="G31" s="298"/>
      <c r="H31" s="298"/>
      <c r="I31" s="299"/>
    </row>
  </sheetData>
  <sheetProtection password="E5FD" sheet="1"/>
  <mergeCells count="30">
    <mergeCell ref="C2:I2"/>
    <mergeCell ref="C3:I3"/>
    <mergeCell ref="C4:I4"/>
    <mergeCell ref="C5:I5"/>
    <mergeCell ref="C6:I6"/>
    <mergeCell ref="C7:I7"/>
    <mergeCell ref="C8:I8"/>
    <mergeCell ref="C9:I9"/>
    <mergeCell ref="C10:I10"/>
    <mergeCell ref="C11:I11"/>
    <mergeCell ref="C12:I12"/>
    <mergeCell ref="C13:I13"/>
    <mergeCell ref="C14:I14"/>
    <mergeCell ref="C15:I15"/>
    <mergeCell ref="C16:I16"/>
    <mergeCell ref="C17:I17"/>
    <mergeCell ref="C18:I18"/>
    <mergeCell ref="C19:I19"/>
    <mergeCell ref="C20:I20"/>
    <mergeCell ref="C21:I21"/>
    <mergeCell ref="C22:I22"/>
    <mergeCell ref="C23:I23"/>
    <mergeCell ref="C24:I24"/>
    <mergeCell ref="C25:I25"/>
    <mergeCell ref="C30:I30"/>
    <mergeCell ref="C31:I31"/>
    <mergeCell ref="C26:I26"/>
    <mergeCell ref="C27:I27"/>
    <mergeCell ref="C28:I28"/>
    <mergeCell ref="C29:I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Accounting</cp:lastModifiedBy>
  <cp:lastPrinted>2008-10-03T21:32:45Z</cp:lastPrinted>
  <dcterms:created xsi:type="dcterms:W3CDTF">2008-05-30T00:45:59Z</dcterms:created>
  <dcterms:modified xsi:type="dcterms:W3CDTF">2011-05-18T20:53:55Z</dcterms:modified>
  <cp:category/>
  <cp:version/>
  <cp:contentType/>
  <cp:contentStatus/>
</cp:coreProperties>
</file>